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hish\AppData\Local\Microsoft\Windows\INetCache\Content.Word\"/>
    </mc:Choice>
  </mc:AlternateContent>
  <xr:revisionPtr revIDLastSave="0" documentId="13_ncr:1_{2BF720CE-D996-4F2D-BBE5-AF513ADD8EEF}" xr6:coauthVersionLast="47" xr6:coauthVersionMax="47" xr10:uidLastSave="{00000000-0000-0000-0000-000000000000}"/>
  <bookViews>
    <workbookView visibility="hidden" xWindow="-108" yWindow="-108" windowWidth="23256" windowHeight="12456" tabRatio="500" activeTab="1" xr2:uid="{00000000-000D-0000-FFFF-FFFF00000000}"/>
  </bookViews>
  <sheets>
    <sheet name="Summary" sheetId="1" r:id="rId1"/>
    <sheet name="IPOs 2026" sheetId="2" r:id="rId2"/>
  </sheets>
  <definedNames>
    <definedName name="_xlnm._FilterDatabase" localSheetId="1" hidden="1">'IPOs 2026'!$A$5:$M$105</definedName>
  </definedNames>
  <calcPr calcId="191029" iterateDelta="1E-4"/>
  <oleSize ref="A1:M10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<sst xmlns="http://schemas.openxmlformats.org/spreadsheetml/2006/main" count="233" uniqueCount="134">
  <si>
    <t>Summary — 2026 mainboard IPOs</t>
  </si>
  <si>
    <t>IPOs listed</t>
  </si>
  <si>
    <t>Listed above issue price</t>
  </si>
  <si>
    <t>Listed at par</t>
  </si>
  <si>
    <t>Listed below issue price</t>
  </si>
  <si>
    <t>Average listing gain</t>
  </si>
  <si>
    <t>Currently above issue price</t>
  </si>
  <si>
    <t>Currently below issue price</t>
  </si>
  <si>
    <t>Median return vs issue</t>
  </si>
  <si>
    <t>Average return vs issue</t>
  </si>
  <si>
    <t>Best return vs issue</t>
  </si>
  <si>
    <t xml:space="preserve">  — company</t>
  </si>
  <si>
    <t>Combined market cap at issue (₹ Cr)</t>
  </si>
  <si>
    <t>Combined market cap at 16-Oct (₹ Cr)</t>
  </si>
  <si>
    <t>Worst return vs issue</t>
  </si>
  <si>
    <t>Upcoming (not in list): HD Fire Protect lists 21 Oct; Fusion CX, Tonbo Imaging, Bonfiglioli, Sahajanand Medical, Zetwerk, Paras Healthcare and Jio Platforms are open/closed but not yet listed.</t>
  </si>
  <si>
    <t>Mainboard IPOs listed in 2026 (NSE/BSE) — issue vs listing vs latest price</t>
  </si>
  <si>
    <t>Latest price = close of Fri 16 Oct 2026 (markets shut Sat/Sun). Listing price = listing-day opening price. Prices in ₹. Prices: IPO Guru performance tracker (ipoguru.in/ipo-performance), cross-checked against InvestorGain. Shares outstanding: post-issue shareholding per Chittorgarh.com IPO pages. Retrieved 18 Oct 2026.</t>
  </si>
  <si>
    <t>Not adjusted for bonuses/dividends. Market cap = post-issue shares × price; ignores any later share-count changes (bonus, split, ESOP). REITs/InvITs flagged in Type (units, not shares). Blue = sourced inputs; black = formulas.</t>
  </si>
  <si>
    <t>#</t>
  </si>
  <si>
    <t>Company</t>
  </si>
  <si>
    <t>Type</t>
  </si>
  <si>
    <t>Listing date</t>
  </si>
  <si>
    <t>Issue price (₹)</t>
  </si>
  <si>
    <t>Listing price (₹)</t>
  </si>
  <si>
    <t>Listing gain %</t>
  </si>
  <si>
    <t>Latest close 16-Oct (₹)</t>
  </si>
  <si>
    <t>Return vs issue %</t>
  </si>
  <si>
    <t>Return vs listing %</t>
  </si>
  <si>
    <t>Shares outstanding (post-issue)</t>
  </si>
  <si>
    <t>Market cap at issue price (₹ Cr)</t>
  </si>
  <si>
    <t>Market cap at 16-Oct close (₹ Cr)</t>
  </si>
  <si>
    <t>Nityas Gems &amp; Jewellery</t>
  </si>
  <si>
    <t>Equity</t>
  </si>
  <si>
    <t>Vishal Nirmiti</t>
  </si>
  <si>
    <t>Shah Investor's Home</t>
  </si>
  <si>
    <t>SRIT India</t>
  </si>
  <si>
    <t>Acevector (Snapdeal)</t>
  </si>
  <si>
    <t>German Green Steel &amp; Power</t>
  </si>
  <si>
    <t>Runwal Enterprises</t>
  </si>
  <si>
    <t>Orient Cables (India)</t>
  </si>
  <si>
    <t>A-One Steels India</t>
  </si>
  <si>
    <t>Moneyview</t>
  </si>
  <si>
    <t>ArMee Infotech</t>
  </si>
  <si>
    <t>Elevate Campuses</t>
  </si>
  <si>
    <t>Adroit Industries (India)</t>
  </si>
  <si>
    <t>Swastika Infra</t>
  </si>
  <si>
    <t>Varmora Granito</t>
  </si>
  <si>
    <t>Sonaselection India</t>
  </si>
  <si>
    <t>National Stock Exchange of India</t>
  </si>
  <si>
    <t>Jindal Supreme (India)</t>
  </si>
  <si>
    <t>SS Retail</t>
  </si>
  <si>
    <t>Hero Motors</t>
  </si>
  <si>
    <t>Manika Plastech</t>
  </si>
  <si>
    <t>Veegaland Developers</t>
  </si>
  <si>
    <t>Rentomojo</t>
  </si>
  <si>
    <t>Asset Reconstruction Co. (India)</t>
  </si>
  <si>
    <t>Manipal Payment &amp; Identity Solutions</t>
  </si>
  <si>
    <t>Steamhouse India</t>
  </si>
  <si>
    <t>LCC Projects</t>
  </si>
  <si>
    <t>Karamtara Engineering</t>
  </si>
  <si>
    <t>Kanohar Electricals</t>
  </si>
  <si>
    <t>Prasol Chemicals</t>
  </si>
  <si>
    <t>Glass Wall Systems (India)</t>
  </si>
  <si>
    <t>Pranav Constructions</t>
  </si>
  <si>
    <t>Rays of Belief</t>
  </si>
  <si>
    <t>Deepa Jewellers</t>
  </si>
  <si>
    <t>Purple Style Labs</t>
  </si>
  <si>
    <t>Priority Jewels</t>
  </si>
  <si>
    <t>ESDS Software Solution</t>
  </si>
  <si>
    <t>Lumino Industries</t>
  </si>
  <si>
    <t>Annu Projects</t>
  </si>
  <si>
    <t>Skyways Air Services</t>
  </si>
  <si>
    <t>Symbiotec Pharmalab</t>
  </si>
  <si>
    <t>Hy-Tech Engineers</t>
  </si>
  <si>
    <t>Augmont Enterprises</t>
  </si>
  <si>
    <t>Tempsens Instruments (India)</t>
  </si>
  <si>
    <t>Gaja Alternative Asset Management</t>
  </si>
  <si>
    <t>Shankesh Jewellers</t>
  </si>
  <si>
    <t>Sunshine Pictures</t>
  </si>
  <si>
    <t>Lalithaa Jewellery Mart</t>
  </si>
  <si>
    <t>Horizon Industrial Parks</t>
  </si>
  <si>
    <t>Shiprocket</t>
  </si>
  <si>
    <t>Behari Lal Engineering</t>
  </si>
  <si>
    <t>Milky Mist Dairy Food</t>
  </si>
  <si>
    <t>Dhoot Transmission</t>
  </si>
  <si>
    <t>Molbio Diagnostics</t>
  </si>
  <si>
    <t>Technocraft Ventures</t>
  </si>
  <si>
    <t>LEAP India</t>
  </si>
  <si>
    <t>Ardee Industries</t>
  </si>
  <si>
    <t>Juniper Green Energy</t>
  </si>
  <si>
    <t>MV Electrosystems</t>
  </si>
  <si>
    <t>Manipal Health Enterprises</t>
  </si>
  <si>
    <t>Xtranet Technologies</t>
  </si>
  <si>
    <t>Lohia Corp</t>
  </si>
  <si>
    <t>Indo-MIM</t>
  </si>
  <si>
    <t>Caliber Mining &amp; Logistics</t>
  </si>
  <si>
    <t>SBI Funds Management</t>
  </si>
  <si>
    <t>Alpine Texworld</t>
  </si>
  <si>
    <t>Laser Power &amp; Infra</t>
  </si>
  <si>
    <t>Kusumgar</t>
  </si>
  <si>
    <t>Knack Packaging</t>
  </si>
  <si>
    <t>Aastha Spintex</t>
  </si>
  <si>
    <t>CSM Technologies</t>
  </si>
  <si>
    <t>Advit Jewels</t>
  </si>
  <si>
    <t>Waterways Leisure Tourism</t>
  </si>
  <si>
    <t>Turtlemint Fintech Solutions</t>
  </si>
  <si>
    <t>Hexagon Nutrition</t>
  </si>
  <si>
    <t>CMR Green Technologies</t>
  </si>
  <si>
    <t>Bagmane Prime Office REIT</t>
  </si>
  <si>
    <t>REIT/InvIT</t>
  </si>
  <si>
    <t>OnEMI Technology Solutions (Kissht)</t>
  </si>
  <si>
    <t>Citius Transnet Investment Trust (InvIT)</t>
  </si>
  <si>
    <t>Property Share Investment Trust (SM REIT)</t>
  </si>
  <si>
    <t>Om Power Transmission</t>
  </si>
  <si>
    <t>Amir Chand Jagdish Kumar (Exports)</t>
  </si>
  <si>
    <t>Powerica</t>
  </si>
  <si>
    <t>Sai Parenteral's</t>
  </si>
  <si>
    <t>Central Mine Planning &amp; Design Institute</t>
  </si>
  <si>
    <t>Raajmarg Infra Investment Trust (InvIT)</t>
  </si>
  <si>
    <t>GSP Crop Science</t>
  </si>
  <si>
    <t>Innovision</t>
  </si>
  <si>
    <t>Rajputana Stainless</t>
  </si>
  <si>
    <t>SEDEMAC Mechatronics</t>
  </si>
  <si>
    <t>Omnitech Engineering</t>
  </si>
  <si>
    <t>PNGS Reva Diamond Jewellery</t>
  </si>
  <si>
    <t>Clean Max Enviro Energy Solutions</t>
  </si>
  <si>
    <t>Shree Ram Twistex</t>
  </si>
  <si>
    <t>Gaudium IVF</t>
  </si>
  <si>
    <t>Fractal Analytics</t>
  </si>
  <si>
    <t>Aye Finance</t>
  </si>
  <si>
    <t>Shadowfax Technologies</t>
  </si>
  <si>
    <t>Amagi Media Labs</t>
  </si>
  <si>
    <t>Bharat Coking Coal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</si>
</sst>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\-mmm\-yyyy"/>
    <numFmt numFmtId="166" formatCode="0.0%;\-0.0%;\-"/>
  </numFmts>
  <fonts count="7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9"/>
      <color rgb="FF555555"/>
      <name val="Arial"/>
      <charset val="1"/>
    </font>
    <font>
      <b/>
      <sz val="11"/>
      <color rgb="FFFFFFFF"/>
      <name val="Arial"/>
      <charset val="1"/>
    </font>
    <font>
      <sz val="11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0" fontId="2" fillId="0" borderId="1" xfId="0" applyFont="1" applyBorder="1"/>
    <xf numFmtId="165" fontId="2" fillId="0" borderId="1" xfId="0" applyNumberFormat="1" applyFont="1" applyBorder="1"/>
    <xf numFmtId="4" fontId="6" fillId="0" borderId="1" xfId="0" applyNumberFormat="1" applyFont="1" applyBorder="1"/>
    <xf numFmtId="166" fontId="2" fillId="0" borderId="1" xfId="0" applyNumberFormat="1" applyFont="1" applyBorder="1"/>
    <xf numFmtId="3" fontId="6" fillId="0" borderId="1" xfId="0" applyNumberFormat="1" applyFont="1" applyBorder="1"/>
    <xf numFmtId="3" fontId="2" fillId="0" borderId="1" xfId="0" applyNumberFormat="1" applyFont="1" applyBorder="1"/>
  </cellXfs>
  <cellStyles count="1">
    <cellStyle name="Normal" xfId="0" builtinId="0"/>
  </cellStyles>
  <dxfs count="4">
    <dxf>
      <font>
        <color rgb="FFC00000"/>
        <name val="Arial"/>
        <charset val="1"/>
      </font>
    </dxf>
    <dxf>
      <font>
        <color rgb="FF0A7A2F"/>
        <name val="Arial"/>
        <charset val="1"/>
      </font>
    </dxf>
    <dxf>
      <font>
        <color rgb="FFC00000"/>
        <name val="Arial"/>
        <charset val="1"/>
      </font>
    </dxf>
    <dxf>
      <font>
        <color rgb="FF0A7A2F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A7A2F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zoomScaleNormal="100" workbookViewId="0"/>
  </sheetViews>
  <sheetFormatPr defaultColWidth="8.6640625" defaultRowHeight="14.4" x14ac:dyDescent="0.3"/>
  <cols>
    <col min="1" max="1" width="30" customWidth="1"/>
    <col min="2" max="2" width="36" customWidth="1"/>
  </cols>
  <sheetData>
    <row r="1" spans="1:2" ht="16.8" x14ac:dyDescent="0.3">
      <c r="A1" s="1" t="s">
        <v>0</v>
      </c>
    </row>
    <row r="3" spans="1:2" x14ac:dyDescent="0.3">
      <c r="A3" s="2" t="s">
        <v>1</v>
      </c>
      <c r="B3" s="3">
        <f>COUNTA('IPOs 2026'!B6:B105)</f>
        <v>100</v>
      </c>
    </row>
    <row r="4" spans="1:2" x14ac:dyDescent="0.3">
      <c r="A4" s="2" t="s">
        <v>2</v>
      </c>
      <c r="B4" s="3">
        <f>COUNTIF('IPOs 2026'!G6:G105,"&gt;0")</f>
        <v>66</v>
      </c>
    </row>
    <row r="5" spans="1:2" x14ac:dyDescent="0.3">
      <c r="A5" s="2" t="s">
        <v>3</v>
      </c>
      <c r="B5" s="3">
        <f>COUNTIF('IPOs 2026'!G6:G105,0)</f>
        <v>11</v>
      </c>
    </row>
    <row r="6" spans="1:2" x14ac:dyDescent="0.3">
      <c r="A6" s="2" t="s">
        <v>4</v>
      </c>
      <c r="B6" s="3">
        <f>COUNTIF('IPOs 2026'!G6:G105,"&lt;0")</f>
        <v>23</v>
      </c>
    </row>
    <row r="7" spans="1:2" x14ac:dyDescent="0.3">
      <c r="A7" s="2" t="s">
        <v>5</v>
      </c>
      <c r="B7" s="4">
        <f>AVERAGE('IPOs 2026'!G6:G105)</f>
        <v>0.13413075627643067</v>
      </c>
    </row>
    <row r="8" spans="1:2" x14ac:dyDescent="0.3">
      <c r="A8" s="2" t="s">
        <v>6</v>
      </c>
      <c r="B8" s="3">
        <f>COUNTIF('IPOs 2026'!I6:I105,"&gt;0")</f>
        <v>66</v>
      </c>
    </row>
    <row r="9" spans="1:2" x14ac:dyDescent="0.3">
      <c r="A9" s="2" t="s">
        <v>7</v>
      </c>
      <c r="B9" s="3">
        <f>COUNTIF('IPOs 2026'!I6:I105,"&lt;0")</f>
        <v>34</v>
      </c>
    </row>
    <row r="10" spans="1:2" x14ac:dyDescent="0.3">
      <c r="A10" s="2" t="s">
        <v>8</v>
      </c>
      <c r="B10" s="4">
        <f>MEDIAN('IPOs 2026'!I6:I105)</f>
        <v>0.21333793922127253</v>
      </c>
    </row>
    <row r="11" spans="1:2" x14ac:dyDescent="0.3">
      <c r="A11" s="2" t="s">
        <v>9</v>
      </c>
      <c r="B11" s="4">
        <f>AVERAGE('IPOs 2026'!I6:I105)</f>
        <v>0.3041226381288058</v>
      </c>
    </row>
    <row r="12" spans="1:2" x14ac:dyDescent="0.3">
      <c r="A12" s="2" t="s">
        <v>10</v>
      </c>
      <c r="B12" s="4">
        <f>MAX('IPOs 2026'!I6:I105)</f>
        <v>2.5247086247086243</v>
      </c>
    </row>
    <row r="13" spans="1:2" x14ac:dyDescent="0.3">
      <c r="A13" s="2" t="s">
        <v>11</v>
      </c>
      <c r="B13" s="5" t="str">
        <f>INDEX('IPOs 2026'!B6:B105,MATCH(B12,'IPOs 2026'!I6:I105,0))</f>
        <v>ESDS Software Solution</v>
      </c>
    </row>
    <row r="14" spans="1:2" x14ac:dyDescent="0.3">
      <c r="A14" s="2" t="s">
        <v>12</v>
      </c>
      <c r="B14" s="6">
        <f>SUM('IPOs 2026'!L6:L105)</f>
        <v>1060335.2253796002</v>
      </c>
    </row>
    <row r="15" spans="1:2" x14ac:dyDescent="0.3">
      <c r="A15" s="2" t="s">
        <v>13</v>
      </c>
      <c r="B15" s="6">
        <f>SUM('IPOs 2026'!M6:M105)</f>
        <v>1214885.5037116448</v>
      </c>
    </row>
    <row r="16" spans="1:2" x14ac:dyDescent="0.3">
      <c r="A16" s="2" t="s">
        <v>14</v>
      </c>
      <c r="B16" s="4">
        <f>MIN('IPOs 2026'!I6:I105)</f>
        <v>-0.87896039603960396</v>
      </c>
    </row>
    <row r="17" spans="1:2" x14ac:dyDescent="0.3">
      <c r="A17" s="2" t="s">
        <v>11</v>
      </c>
      <c r="B17" s="5" t="str">
        <f>INDEX('IPOs 2026'!B6:B105,MATCH(B16,'IPOs 2026'!I6:I105,0))</f>
        <v>Waterways Leisure Tourism</v>
      </c>
    </row>
    <row r="19" spans="1:2" x14ac:dyDescent="0.3">
      <c r="A19" s="7" t="s">
        <v>15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11" sqref="H11"/>
    </sheetView>
  </sheetViews>
  <sheetFormatPr defaultColWidth="8.6640625" defaultRowHeight="14.4" x14ac:dyDescent="0.3"/>
  <cols>
    <col min="1" max="1" width="5" customWidth="1"/>
    <col min="2" max="2" width="40" customWidth="1"/>
    <col min="3" max="3" width="12" customWidth="1"/>
    <col min="4" max="6" width="13" customWidth="1"/>
    <col min="7" max="7" width="12" customWidth="1"/>
    <col min="8" max="8" width="15" customWidth="1"/>
    <col min="9" max="10" width="13" customWidth="1"/>
    <col min="11" max="11" width="24.44140625" bestFit="1" customWidth="1"/>
    <col min="12" max="12" width="22.109375" bestFit="1" customWidth="1"/>
    <col min="13" max="13" width="21.21875" bestFit="1" customWidth="1"/>
  </cols>
  <sheetData>
    <row r="1" spans="1:13" ht="16.8" x14ac:dyDescent="0.3">
      <c r="A1" s="1" t="s">
        <v>16</v>
      </c>
    </row>
    <row r="2" spans="1:13" x14ac:dyDescent="0.3">
      <c r="A2" s="7" t="s">
        <v>17</v>
      </c>
    </row>
    <row r="3" spans="1:13" x14ac:dyDescent="0.3">
      <c r="A3" s="7" t="s">
        <v>18</v>
      </c>
    </row>
    <row r="5" spans="1:13" ht="31.5" customHeight="1" x14ac:dyDescent="0.3">
      <c r="A5" s="8" t="s">
        <v>19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31</v>
      </c>
    </row>
    <row r="6" spans="1:13" x14ac:dyDescent="0.3">
      <c r="A6" s="9">
        <v>1</v>
      </c>
      <c r="B6" s="9" t="s">
        <v>32</v>
      </c>
      <c r="C6" s="9" t="s">
        <v>33</v>
      </c>
      <c r="D6" s="10">
        <v>46303</v>
      </c>
      <c r="E6" s="11">
        <v>75</v>
      </c>
      <c r="F6" s="11">
        <v>80</v>
      </c>
      <c r="G6" s="12">
        <f t="shared" ref="G6:G37" si="0">IFERROR(F6/E6-1,"")</f>
        <v>6.6666666666666652E-2</v>
      </c>
      <c r="H6" s="11">
        <v>78.569999999999993</v>
      </c>
      <c r="I6" s="12">
        <f t="shared" ref="I6:I37" si="1">IFERROR(H6/E6-1,"")</f>
        <v>4.7599999999999865E-2</v>
      </c>
      <c r="J6" s="12">
        <f t="shared" ref="J6:J37" si="2">IFERROR(H6/F6-1,"")</f>
        <v>-1.7875000000000085E-2</v>
      </c>
      <c r="K6" s="13">
        <v>57593248</v>
      </c>
      <c r="L6" s="14">
        <f t="shared" ref="L6:L37" si="3">K6*E6/10^7</f>
        <v>431.94936000000001</v>
      </c>
      <c r="M6" s="14">
        <f t="shared" ref="M6:M37" si="4">K6*H6/10^7</f>
        <v>452.51014953599997</v>
      </c>
    </row>
    <row r="7" spans="1:13" x14ac:dyDescent="0.3">
      <c r="A7" s="9">
        <v>2</v>
      </c>
      <c r="B7" s="9" t="s">
        <v>34</v>
      </c>
      <c r="C7" s="9" t="s">
        <v>33</v>
      </c>
      <c r="D7" s="10">
        <v>46303</v>
      </c>
      <c r="E7" s="11">
        <v>220</v>
      </c>
      <c r="F7" s="11">
        <v>215</v>
      </c>
      <c r="G7" s="12">
        <f t="shared" si="0"/>
        <v>-2.2727272727272707E-2</v>
      </c>
      <c r="H7" s="11">
        <v>150.16999999999999</v>
      </c>
      <c r="I7" s="12">
        <f t="shared" si="1"/>
        <v>-0.31740909090909097</v>
      </c>
      <c r="J7" s="12">
        <f t="shared" si="2"/>
        <v>-0.30153488372093029</v>
      </c>
      <c r="K7" s="13">
        <v>26390909</v>
      </c>
      <c r="L7" s="14">
        <f t="shared" si="3"/>
        <v>580.59999800000003</v>
      </c>
      <c r="M7" s="14">
        <f t="shared" si="4"/>
        <v>396.31228045299997</v>
      </c>
    </row>
    <row r="8" spans="1:13" x14ac:dyDescent="0.3">
      <c r="A8" s="9">
        <v>3</v>
      </c>
      <c r="B8" s="9" t="s">
        <v>35</v>
      </c>
      <c r="C8" s="9" t="s">
        <v>33</v>
      </c>
      <c r="D8" s="10">
        <v>46301</v>
      </c>
      <c r="E8" s="11">
        <v>167</v>
      </c>
      <c r="F8" s="11">
        <v>171</v>
      </c>
      <c r="G8" s="12">
        <f t="shared" si="0"/>
        <v>2.39520958083832E-2</v>
      </c>
      <c r="H8" s="11">
        <v>139.88</v>
      </c>
      <c r="I8" s="12">
        <f t="shared" si="1"/>
        <v>-0.16239520958083831</v>
      </c>
      <c r="J8" s="12">
        <f t="shared" si="2"/>
        <v>-0.18198830409356725</v>
      </c>
      <c r="K8" s="13">
        <v>21153200</v>
      </c>
      <c r="L8" s="14">
        <f t="shared" si="3"/>
        <v>353.25844000000001</v>
      </c>
      <c r="M8" s="14">
        <f t="shared" si="4"/>
        <v>295.89096160000003</v>
      </c>
    </row>
    <row r="9" spans="1:13" x14ac:dyDescent="0.3">
      <c r="A9" s="9">
        <v>4</v>
      </c>
      <c r="B9" s="9" t="s">
        <v>36</v>
      </c>
      <c r="C9" s="9" t="s">
        <v>33</v>
      </c>
      <c r="D9" s="10">
        <v>46301</v>
      </c>
      <c r="E9" s="11">
        <v>130</v>
      </c>
      <c r="F9" s="11">
        <v>148</v>
      </c>
      <c r="G9" s="12">
        <f t="shared" si="0"/>
        <v>0.13846153846153841</v>
      </c>
      <c r="H9" s="11">
        <v>114.06</v>
      </c>
      <c r="I9" s="12">
        <f t="shared" si="1"/>
        <v>-0.12261538461538457</v>
      </c>
      <c r="J9" s="12">
        <f t="shared" si="2"/>
        <v>-0.22932432432432426</v>
      </c>
      <c r="K9" s="13">
        <v>64271757</v>
      </c>
      <c r="L9" s="14">
        <f t="shared" si="3"/>
        <v>835.53284099999996</v>
      </c>
      <c r="M9" s="14">
        <f t="shared" si="4"/>
        <v>733.08366034200003</v>
      </c>
    </row>
    <row r="10" spans="1:13" x14ac:dyDescent="0.3">
      <c r="A10" s="9">
        <v>5</v>
      </c>
      <c r="B10" s="9" t="s">
        <v>37</v>
      </c>
      <c r="C10" s="9" t="s">
        <v>33</v>
      </c>
      <c r="D10" s="10">
        <v>46300</v>
      </c>
      <c r="E10" s="11">
        <v>32</v>
      </c>
      <c r="F10" s="11">
        <v>28.32</v>
      </c>
      <c r="G10" s="12">
        <f t="shared" si="0"/>
        <v>-0.11499999999999999</v>
      </c>
      <c r="H10" s="11">
        <v>24.94</v>
      </c>
      <c r="I10" s="12">
        <f t="shared" si="1"/>
        <v>-0.22062499999999996</v>
      </c>
      <c r="J10" s="12">
        <f t="shared" si="2"/>
        <v>-0.11935028248587565</v>
      </c>
      <c r="K10" s="13">
        <v>544186770</v>
      </c>
      <c r="L10" s="14">
        <f t="shared" si="3"/>
        <v>1741.3976640000001</v>
      </c>
      <c r="M10" s="14">
        <f t="shared" si="4"/>
        <v>1357.2018043800001</v>
      </c>
    </row>
    <row r="11" spans="1:13" x14ac:dyDescent="0.3">
      <c r="A11" s="9">
        <v>6</v>
      </c>
      <c r="B11" s="9" t="s">
        <v>38</v>
      </c>
      <c r="C11" s="9" t="s">
        <v>33</v>
      </c>
      <c r="D11" s="10">
        <v>46300</v>
      </c>
      <c r="E11" s="11">
        <v>139</v>
      </c>
      <c r="F11" s="11">
        <v>142</v>
      </c>
      <c r="G11" s="12">
        <f t="shared" si="0"/>
        <v>2.1582733812949728E-2</v>
      </c>
      <c r="H11" s="11">
        <v>119.7</v>
      </c>
      <c r="I11" s="12">
        <f t="shared" si="1"/>
        <v>-0.13884892086330936</v>
      </c>
      <c r="J11" s="12">
        <f t="shared" si="2"/>
        <v>-0.15704225352112677</v>
      </c>
      <c r="K11" s="13">
        <v>75349197</v>
      </c>
      <c r="L11" s="14">
        <f t="shared" si="3"/>
        <v>1047.3538383</v>
      </c>
      <c r="M11" s="14">
        <f t="shared" si="4"/>
        <v>901.92988808999996</v>
      </c>
    </row>
    <row r="12" spans="1:13" x14ac:dyDescent="0.3">
      <c r="A12" s="9">
        <v>7</v>
      </c>
      <c r="B12" s="9" t="s">
        <v>39</v>
      </c>
      <c r="C12" s="9" t="s">
        <v>33</v>
      </c>
      <c r="D12" s="10">
        <v>46300</v>
      </c>
      <c r="E12" s="11">
        <v>305</v>
      </c>
      <c r="F12" s="11">
        <v>305</v>
      </c>
      <c r="G12" s="12">
        <f t="shared" si="0"/>
        <v>0</v>
      </c>
      <c r="H12" s="11">
        <v>257.89999999999998</v>
      </c>
      <c r="I12" s="12">
        <f t="shared" si="1"/>
        <v>-0.15442622950819684</v>
      </c>
      <c r="J12" s="12">
        <f t="shared" si="2"/>
        <v>-0.15442622950819684</v>
      </c>
      <c r="K12" s="13">
        <v>147788829</v>
      </c>
      <c r="L12" s="14">
        <f t="shared" si="3"/>
        <v>4507.5592845000001</v>
      </c>
      <c r="M12" s="14">
        <f t="shared" si="4"/>
        <v>3811.47389991</v>
      </c>
    </row>
    <row r="13" spans="1:13" x14ac:dyDescent="0.3">
      <c r="A13" s="9">
        <v>8</v>
      </c>
      <c r="B13" s="9" t="s">
        <v>40</v>
      </c>
      <c r="C13" s="9" t="s">
        <v>33</v>
      </c>
      <c r="D13" s="10">
        <v>46300</v>
      </c>
      <c r="E13" s="11">
        <v>272</v>
      </c>
      <c r="F13" s="11">
        <v>450</v>
      </c>
      <c r="G13" s="12">
        <f t="shared" si="0"/>
        <v>0.65441176470588225</v>
      </c>
      <c r="H13" s="11">
        <v>393.65</v>
      </c>
      <c r="I13" s="12">
        <f t="shared" si="1"/>
        <v>0.44724264705882355</v>
      </c>
      <c r="J13" s="12">
        <f t="shared" si="2"/>
        <v>-0.12522222222222223</v>
      </c>
      <c r="K13" s="13">
        <v>113799705</v>
      </c>
      <c r="L13" s="14">
        <f t="shared" si="3"/>
        <v>3095.3519759999999</v>
      </c>
      <c r="M13" s="14">
        <f t="shared" si="4"/>
        <v>4479.7253873250002</v>
      </c>
    </row>
    <row r="14" spans="1:13" x14ac:dyDescent="0.3">
      <c r="A14" s="9">
        <v>9</v>
      </c>
      <c r="B14" s="9" t="s">
        <v>41</v>
      </c>
      <c r="C14" s="9" t="s">
        <v>33</v>
      </c>
      <c r="D14" s="10">
        <v>46296</v>
      </c>
      <c r="E14" s="11">
        <v>405</v>
      </c>
      <c r="F14" s="11">
        <v>455</v>
      </c>
      <c r="G14" s="12">
        <f t="shared" si="0"/>
        <v>0.12345679012345689</v>
      </c>
      <c r="H14" s="11">
        <v>392.75</v>
      </c>
      <c r="I14" s="12">
        <f t="shared" si="1"/>
        <v>-3.0246913580246892E-2</v>
      </c>
      <c r="J14" s="12">
        <f t="shared" si="2"/>
        <v>-0.13681318681318677</v>
      </c>
      <c r="K14" s="13">
        <v>77234693</v>
      </c>
      <c r="L14" s="14">
        <f t="shared" si="3"/>
        <v>3128.0050664999999</v>
      </c>
      <c r="M14" s="14">
        <f t="shared" si="4"/>
        <v>3033.3925675750002</v>
      </c>
    </row>
    <row r="15" spans="1:13" x14ac:dyDescent="0.3">
      <c r="A15" s="9">
        <v>10</v>
      </c>
      <c r="B15" s="9" t="s">
        <v>42</v>
      </c>
      <c r="C15" s="9" t="s">
        <v>33</v>
      </c>
      <c r="D15" s="10">
        <v>46296</v>
      </c>
      <c r="E15" s="11">
        <v>34</v>
      </c>
      <c r="F15" s="11">
        <v>55</v>
      </c>
      <c r="G15" s="12">
        <f t="shared" si="0"/>
        <v>0.61764705882352944</v>
      </c>
      <c r="H15" s="11">
        <v>59.6</v>
      </c>
      <c r="I15" s="12">
        <f t="shared" si="1"/>
        <v>0.75294117647058822</v>
      </c>
      <c r="J15" s="12">
        <f t="shared" si="2"/>
        <v>8.3636363636363731E-2</v>
      </c>
      <c r="K15" s="13">
        <v>1760231268</v>
      </c>
      <c r="L15" s="14">
        <f t="shared" si="3"/>
        <v>5984.7863111999995</v>
      </c>
      <c r="M15" s="14">
        <f t="shared" si="4"/>
        <v>10490.978357280001</v>
      </c>
    </row>
    <row r="16" spans="1:13" x14ac:dyDescent="0.3">
      <c r="A16" s="9">
        <v>11</v>
      </c>
      <c r="B16" s="9" t="s">
        <v>43</v>
      </c>
      <c r="C16" s="9" t="s">
        <v>33</v>
      </c>
      <c r="D16" s="10">
        <v>46295</v>
      </c>
      <c r="E16" s="11">
        <v>375</v>
      </c>
      <c r="F16" s="11">
        <v>375</v>
      </c>
      <c r="G16" s="12">
        <f t="shared" si="0"/>
        <v>0</v>
      </c>
      <c r="H16" s="11">
        <v>260.55</v>
      </c>
      <c r="I16" s="12">
        <f t="shared" si="1"/>
        <v>-0.30519999999999992</v>
      </c>
      <c r="J16" s="12">
        <f t="shared" si="2"/>
        <v>-0.30519999999999992</v>
      </c>
      <c r="K16" s="13">
        <v>31731386</v>
      </c>
      <c r="L16" s="14">
        <f t="shared" si="3"/>
        <v>1189.9269750000001</v>
      </c>
      <c r="M16" s="14">
        <f t="shared" si="4"/>
        <v>826.76126223000006</v>
      </c>
    </row>
    <row r="17" spans="1:13" x14ac:dyDescent="0.3">
      <c r="A17" s="9">
        <v>12</v>
      </c>
      <c r="B17" s="9" t="s">
        <v>44</v>
      </c>
      <c r="C17" s="9" t="s">
        <v>33</v>
      </c>
      <c r="D17" s="10">
        <v>46295</v>
      </c>
      <c r="E17" s="11">
        <v>362</v>
      </c>
      <c r="F17" s="11">
        <v>355.1</v>
      </c>
      <c r="G17" s="12">
        <f t="shared" si="0"/>
        <v>-1.9060773480662929E-2</v>
      </c>
      <c r="H17" s="11">
        <v>320.5</v>
      </c>
      <c r="I17" s="12">
        <f t="shared" si="1"/>
        <v>-0.11464088397790051</v>
      </c>
      <c r="J17" s="12">
        <f t="shared" si="2"/>
        <v>-9.7437341593917259E-2</v>
      </c>
      <c r="K17" s="13">
        <v>168531037</v>
      </c>
      <c r="L17" s="14">
        <f t="shared" si="3"/>
        <v>6100.8235394000003</v>
      </c>
      <c r="M17" s="14">
        <f t="shared" si="4"/>
        <v>5401.4197358499996</v>
      </c>
    </row>
    <row r="18" spans="1:13" x14ac:dyDescent="0.3">
      <c r="A18" s="9">
        <v>13</v>
      </c>
      <c r="B18" s="9" t="s">
        <v>45</v>
      </c>
      <c r="C18" s="9" t="s">
        <v>33</v>
      </c>
      <c r="D18" s="10">
        <v>46295</v>
      </c>
      <c r="E18" s="11">
        <v>134</v>
      </c>
      <c r="F18" s="11">
        <v>235</v>
      </c>
      <c r="G18" s="12">
        <f t="shared" si="0"/>
        <v>0.75373134328358216</v>
      </c>
      <c r="H18" s="11">
        <v>178.07</v>
      </c>
      <c r="I18" s="12">
        <f t="shared" si="1"/>
        <v>0.32888059701492534</v>
      </c>
      <c r="J18" s="12">
        <f t="shared" si="2"/>
        <v>-0.24225531914893617</v>
      </c>
      <c r="K18" s="13">
        <v>44808340</v>
      </c>
      <c r="L18" s="14">
        <f t="shared" si="3"/>
        <v>600.43175599999995</v>
      </c>
      <c r="M18" s="14">
        <f t="shared" si="4"/>
        <v>797.90211037999995</v>
      </c>
    </row>
    <row r="19" spans="1:13" x14ac:dyDescent="0.3">
      <c r="A19" s="9">
        <v>14</v>
      </c>
      <c r="B19" s="9" t="s">
        <v>46</v>
      </c>
      <c r="C19" s="9" t="s">
        <v>33</v>
      </c>
      <c r="D19" s="10">
        <v>46295</v>
      </c>
      <c r="E19" s="11">
        <v>185</v>
      </c>
      <c r="F19" s="11">
        <v>200</v>
      </c>
      <c r="G19" s="12">
        <f t="shared" si="0"/>
        <v>8.1081081081081141E-2</v>
      </c>
      <c r="H19" s="11">
        <v>234.36</v>
      </c>
      <c r="I19" s="12">
        <f t="shared" si="1"/>
        <v>0.26681081081081093</v>
      </c>
      <c r="J19" s="12">
        <f t="shared" si="2"/>
        <v>0.17180000000000017</v>
      </c>
      <c r="K19" s="13">
        <v>34120187</v>
      </c>
      <c r="L19" s="14">
        <f t="shared" si="3"/>
        <v>631.22345949999999</v>
      </c>
      <c r="M19" s="14">
        <f t="shared" si="4"/>
        <v>799.64070253200009</v>
      </c>
    </row>
    <row r="20" spans="1:13" x14ac:dyDescent="0.3">
      <c r="A20" s="9">
        <v>15</v>
      </c>
      <c r="B20" s="9" t="s">
        <v>47</v>
      </c>
      <c r="C20" s="9" t="s">
        <v>33</v>
      </c>
      <c r="D20" s="10">
        <v>46294</v>
      </c>
      <c r="E20" s="11">
        <v>148</v>
      </c>
      <c r="F20" s="11">
        <v>155</v>
      </c>
      <c r="G20" s="12">
        <f t="shared" si="0"/>
        <v>4.7297297297297369E-2</v>
      </c>
      <c r="H20" s="11">
        <v>127.81</v>
      </c>
      <c r="I20" s="12">
        <f t="shared" si="1"/>
        <v>-0.13641891891891889</v>
      </c>
      <c r="J20" s="12">
        <f t="shared" si="2"/>
        <v>-0.17541935483870963</v>
      </c>
      <c r="K20" s="13">
        <v>226011824</v>
      </c>
      <c r="L20" s="14">
        <f t="shared" si="3"/>
        <v>3344.9749952000002</v>
      </c>
      <c r="M20" s="14">
        <f t="shared" si="4"/>
        <v>2888.6571225439998</v>
      </c>
    </row>
    <row r="21" spans="1:13" x14ac:dyDescent="0.3">
      <c r="A21" s="9">
        <v>16</v>
      </c>
      <c r="B21" s="9" t="s">
        <v>48</v>
      </c>
      <c r="C21" s="9" t="s">
        <v>33</v>
      </c>
      <c r="D21" s="10">
        <v>46289</v>
      </c>
      <c r="E21" s="11">
        <v>99</v>
      </c>
      <c r="F21" s="11">
        <v>102.31</v>
      </c>
      <c r="G21" s="12">
        <f t="shared" si="0"/>
        <v>3.3434343434343372E-2</v>
      </c>
      <c r="H21" s="11">
        <v>99.62</v>
      </c>
      <c r="I21" s="12">
        <f t="shared" si="1"/>
        <v>6.262626262626414E-3</v>
      </c>
      <c r="J21" s="12">
        <f t="shared" si="2"/>
        <v>-2.6292640015638691E-2</v>
      </c>
      <c r="K21" s="13">
        <v>56828681</v>
      </c>
      <c r="L21" s="14">
        <f t="shared" si="3"/>
        <v>562.6039419</v>
      </c>
      <c r="M21" s="14">
        <f t="shared" si="4"/>
        <v>566.12732012200001</v>
      </c>
    </row>
    <row r="22" spans="1:13" x14ac:dyDescent="0.3">
      <c r="A22" s="9">
        <v>17</v>
      </c>
      <c r="B22" s="9" t="s">
        <v>49</v>
      </c>
      <c r="C22" s="9" t="s">
        <v>33</v>
      </c>
      <c r="D22" s="10">
        <v>46289</v>
      </c>
      <c r="E22" s="11">
        <v>1785</v>
      </c>
      <c r="F22" s="11">
        <v>1800</v>
      </c>
      <c r="G22" s="12">
        <f t="shared" si="0"/>
        <v>8.4033613445377853E-3</v>
      </c>
      <c r="H22" s="11">
        <v>1749.45</v>
      </c>
      <c r="I22" s="12">
        <f t="shared" si="1"/>
        <v>-1.9915966386554573E-2</v>
      </c>
      <c r="J22" s="12">
        <f t="shared" si="2"/>
        <v>-2.8083333333333349E-2</v>
      </c>
      <c r="K22" s="13">
        <v>2475000000</v>
      </c>
      <c r="L22" s="14">
        <f t="shared" si="3"/>
        <v>441787.5</v>
      </c>
      <c r="M22" s="14">
        <f t="shared" si="4"/>
        <v>432988.875</v>
      </c>
    </row>
    <row r="23" spans="1:13" x14ac:dyDescent="0.3">
      <c r="A23" s="9">
        <v>18</v>
      </c>
      <c r="B23" s="9" t="s">
        <v>50</v>
      </c>
      <c r="C23" s="9" t="s">
        <v>33</v>
      </c>
      <c r="D23" s="10">
        <v>46288</v>
      </c>
      <c r="E23" s="11">
        <v>93</v>
      </c>
      <c r="F23" s="11">
        <v>120</v>
      </c>
      <c r="G23" s="12">
        <f t="shared" si="0"/>
        <v>0.29032258064516125</v>
      </c>
      <c r="H23" s="11">
        <v>160.94999999999999</v>
      </c>
      <c r="I23" s="12">
        <f t="shared" si="1"/>
        <v>0.73064516129032242</v>
      </c>
      <c r="J23" s="12">
        <f t="shared" si="2"/>
        <v>0.34124999999999983</v>
      </c>
      <c r="K23" s="13">
        <v>51023769</v>
      </c>
      <c r="L23" s="14">
        <f t="shared" si="3"/>
        <v>474.52105169999999</v>
      </c>
      <c r="M23" s="14">
        <f t="shared" si="4"/>
        <v>821.22756205499991</v>
      </c>
    </row>
    <row r="24" spans="1:13" x14ac:dyDescent="0.3">
      <c r="A24" s="9">
        <v>19</v>
      </c>
      <c r="B24" s="9" t="s">
        <v>51</v>
      </c>
      <c r="C24" s="9" t="s">
        <v>33</v>
      </c>
      <c r="D24" s="10">
        <v>46288</v>
      </c>
      <c r="E24" s="11">
        <v>424</v>
      </c>
      <c r="F24" s="11">
        <v>624</v>
      </c>
      <c r="G24" s="12">
        <f t="shared" si="0"/>
        <v>0.47169811320754707</v>
      </c>
      <c r="H24" s="11">
        <v>713.8</v>
      </c>
      <c r="I24" s="12">
        <f t="shared" si="1"/>
        <v>0.68349056603773573</v>
      </c>
      <c r="J24" s="12">
        <f t="shared" si="2"/>
        <v>0.14391025641025634</v>
      </c>
      <c r="K24" s="13">
        <v>74367575</v>
      </c>
      <c r="L24" s="14">
        <f t="shared" si="3"/>
        <v>3153.1851799999999</v>
      </c>
      <c r="M24" s="14">
        <f t="shared" si="4"/>
        <v>5308.3575035000003</v>
      </c>
    </row>
    <row r="25" spans="1:13" x14ac:dyDescent="0.3">
      <c r="A25" s="9">
        <v>20</v>
      </c>
      <c r="B25" s="9" t="s">
        <v>52</v>
      </c>
      <c r="C25" s="9" t="s">
        <v>33</v>
      </c>
      <c r="D25" s="10">
        <v>46288</v>
      </c>
      <c r="E25" s="11">
        <v>84</v>
      </c>
      <c r="F25" s="11">
        <v>82</v>
      </c>
      <c r="G25" s="12">
        <f t="shared" si="0"/>
        <v>-2.3809523809523836E-2</v>
      </c>
      <c r="H25" s="11">
        <v>149.24</v>
      </c>
      <c r="I25" s="12">
        <f t="shared" si="1"/>
        <v>0.77666666666666684</v>
      </c>
      <c r="J25" s="12">
        <f t="shared" si="2"/>
        <v>0.82000000000000006</v>
      </c>
      <c r="K25" s="13">
        <v>454215576</v>
      </c>
      <c r="L25" s="14">
        <f t="shared" si="3"/>
        <v>3815.4108384000001</v>
      </c>
      <c r="M25" s="14">
        <f t="shared" si="4"/>
        <v>6778.7132562240004</v>
      </c>
    </row>
    <row r="26" spans="1:13" x14ac:dyDescent="0.3">
      <c r="A26" s="9">
        <v>21</v>
      </c>
      <c r="B26" s="9" t="s">
        <v>53</v>
      </c>
      <c r="C26" s="9" t="s">
        <v>33</v>
      </c>
      <c r="D26" s="10">
        <v>46286</v>
      </c>
      <c r="E26" s="11">
        <v>43</v>
      </c>
      <c r="F26" s="11">
        <v>43</v>
      </c>
      <c r="G26" s="12">
        <f t="shared" si="0"/>
        <v>0</v>
      </c>
      <c r="H26" s="11">
        <v>50.05</v>
      </c>
      <c r="I26" s="12">
        <f t="shared" si="1"/>
        <v>0.163953488372093</v>
      </c>
      <c r="J26" s="12">
        <f t="shared" si="2"/>
        <v>0.163953488372093</v>
      </c>
      <c r="K26" s="13">
        <v>116511627</v>
      </c>
      <c r="L26" s="14">
        <f t="shared" si="3"/>
        <v>500.99999609999998</v>
      </c>
      <c r="M26" s="14">
        <f t="shared" si="4"/>
        <v>583.14069313499999</v>
      </c>
    </row>
    <row r="27" spans="1:13" x14ac:dyDescent="0.3">
      <c r="A27" s="9">
        <v>22</v>
      </c>
      <c r="B27" s="9" t="s">
        <v>54</v>
      </c>
      <c r="C27" s="9" t="s">
        <v>33</v>
      </c>
      <c r="D27" s="10">
        <v>46283</v>
      </c>
      <c r="E27" s="11">
        <v>140</v>
      </c>
      <c r="F27" s="11">
        <v>154</v>
      </c>
      <c r="G27" s="12">
        <f t="shared" si="0"/>
        <v>0.10000000000000009</v>
      </c>
      <c r="H27" s="11">
        <v>129.63</v>
      </c>
      <c r="I27" s="12">
        <f t="shared" si="1"/>
        <v>-7.4071428571428566E-2</v>
      </c>
      <c r="J27" s="12">
        <f t="shared" si="2"/>
        <v>-0.1582467532467533</v>
      </c>
      <c r="K27" s="13">
        <v>48750000</v>
      </c>
      <c r="L27" s="14">
        <f t="shared" si="3"/>
        <v>682.5</v>
      </c>
      <c r="M27" s="14">
        <f t="shared" si="4"/>
        <v>631.94624999999996</v>
      </c>
    </row>
    <row r="28" spans="1:13" x14ac:dyDescent="0.3">
      <c r="A28" s="9">
        <v>23</v>
      </c>
      <c r="B28" s="9" t="s">
        <v>55</v>
      </c>
      <c r="C28" s="9" t="s">
        <v>33</v>
      </c>
      <c r="D28" s="10">
        <v>46282</v>
      </c>
      <c r="E28" s="11">
        <v>404</v>
      </c>
      <c r="F28" s="11">
        <v>482.45</v>
      </c>
      <c r="G28" s="12">
        <f t="shared" si="0"/>
        <v>0.19418316831683158</v>
      </c>
      <c r="H28" s="11">
        <v>581.29999999999995</v>
      </c>
      <c r="I28" s="12">
        <f t="shared" si="1"/>
        <v>0.4388613861386137</v>
      </c>
      <c r="J28" s="12">
        <f t="shared" si="2"/>
        <v>0.20489169862161871</v>
      </c>
      <c r="K28" s="13">
        <v>104114824</v>
      </c>
      <c r="L28" s="14">
        <f t="shared" si="3"/>
        <v>4206.2388896000002</v>
      </c>
      <c r="M28" s="14">
        <f t="shared" si="4"/>
        <v>6052.1947191199997</v>
      </c>
    </row>
    <row r="29" spans="1:13" x14ac:dyDescent="0.3">
      <c r="A29" s="9">
        <v>24</v>
      </c>
      <c r="B29" s="9" t="s">
        <v>56</v>
      </c>
      <c r="C29" s="9" t="s">
        <v>33</v>
      </c>
      <c r="D29" s="10">
        <v>46282</v>
      </c>
      <c r="E29" s="11">
        <v>139</v>
      </c>
      <c r="F29" s="11">
        <v>139</v>
      </c>
      <c r="G29" s="12">
        <f t="shared" si="0"/>
        <v>0</v>
      </c>
      <c r="H29" s="11">
        <v>138.85</v>
      </c>
      <c r="I29" s="12">
        <f t="shared" si="1"/>
        <v>-1.0791366906475197E-3</v>
      </c>
      <c r="J29" s="12">
        <f t="shared" si="2"/>
        <v>-1.0791366906475197E-3</v>
      </c>
      <c r="K29" s="13">
        <v>324897140</v>
      </c>
      <c r="L29" s="14">
        <f t="shared" si="3"/>
        <v>4516.0702460000002</v>
      </c>
      <c r="M29" s="14">
        <f t="shared" si="4"/>
        <v>4511.1967888999998</v>
      </c>
    </row>
    <row r="30" spans="1:13" x14ac:dyDescent="0.3">
      <c r="A30" s="9">
        <v>25</v>
      </c>
      <c r="B30" s="9" t="s">
        <v>57</v>
      </c>
      <c r="C30" s="9" t="s">
        <v>33</v>
      </c>
      <c r="D30" s="10">
        <v>46282</v>
      </c>
      <c r="E30" s="11">
        <v>339</v>
      </c>
      <c r="F30" s="11">
        <v>330</v>
      </c>
      <c r="G30" s="12">
        <f t="shared" si="0"/>
        <v>-2.6548672566371723E-2</v>
      </c>
      <c r="H30" s="11">
        <v>330.4</v>
      </c>
      <c r="I30" s="12">
        <f t="shared" si="1"/>
        <v>-2.5368731563421898E-2</v>
      </c>
      <c r="J30" s="12">
        <f t="shared" si="2"/>
        <v>1.2121212121212199E-3</v>
      </c>
      <c r="K30" s="13">
        <v>231804528</v>
      </c>
      <c r="L30" s="14">
        <f t="shared" si="3"/>
        <v>7858.1734992000002</v>
      </c>
      <c r="M30" s="14">
        <f t="shared" si="4"/>
        <v>7658.8216051199997</v>
      </c>
    </row>
    <row r="31" spans="1:13" x14ac:dyDescent="0.3">
      <c r="A31" s="9">
        <v>26</v>
      </c>
      <c r="B31" s="9" t="s">
        <v>58</v>
      </c>
      <c r="C31" s="9" t="s">
        <v>33</v>
      </c>
      <c r="D31" s="10">
        <v>46282</v>
      </c>
      <c r="E31" s="11">
        <v>81</v>
      </c>
      <c r="F31" s="11">
        <v>94.5</v>
      </c>
      <c r="G31" s="12">
        <f t="shared" si="0"/>
        <v>0.16666666666666674</v>
      </c>
      <c r="H31" s="11">
        <v>130.84</v>
      </c>
      <c r="I31" s="12">
        <f t="shared" si="1"/>
        <v>0.61530864197530866</v>
      </c>
      <c r="J31" s="12">
        <f t="shared" si="2"/>
        <v>0.38455026455026453</v>
      </c>
      <c r="K31" s="13">
        <v>276406311</v>
      </c>
      <c r="L31" s="14">
        <f t="shared" si="3"/>
        <v>2238.8911191000002</v>
      </c>
      <c r="M31" s="14">
        <f t="shared" si="4"/>
        <v>3616.500173124</v>
      </c>
    </row>
    <row r="32" spans="1:13" x14ac:dyDescent="0.3">
      <c r="A32" s="9">
        <v>27</v>
      </c>
      <c r="B32" s="9" t="s">
        <v>59</v>
      </c>
      <c r="C32" s="9" t="s">
        <v>33</v>
      </c>
      <c r="D32" s="10">
        <v>46282</v>
      </c>
      <c r="E32" s="11">
        <v>146</v>
      </c>
      <c r="F32" s="11">
        <v>189</v>
      </c>
      <c r="G32" s="12">
        <f t="shared" si="0"/>
        <v>0.29452054794520555</v>
      </c>
      <c r="H32" s="11">
        <v>135.84</v>
      </c>
      <c r="I32" s="12">
        <f t="shared" si="1"/>
        <v>-6.9589041095890369E-2</v>
      </c>
      <c r="J32" s="12">
        <f t="shared" si="2"/>
        <v>-0.28126984126984123</v>
      </c>
      <c r="K32" s="13">
        <v>289671232</v>
      </c>
      <c r="L32" s="14">
        <f t="shared" si="3"/>
        <v>4229.1999871999997</v>
      </c>
      <c r="M32" s="14">
        <f t="shared" si="4"/>
        <v>3934.8940154879997</v>
      </c>
    </row>
    <row r="33" spans="1:13" x14ac:dyDescent="0.3">
      <c r="A33" s="9">
        <v>28</v>
      </c>
      <c r="B33" s="9" t="s">
        <v>60</v>
      </c>
      <c r="C33" s="9" t="s">
        <v>33</v>
      </c>
      <c r="D33" s="10">
        <v>46282</v>
      </c>
      <c r="E33" s="11">
        <v>254</v>
      </c>
      <c r="F33" s="11">
        <v>320</v>
      </c>
      <c r="G33" s="12">
        <f t="shared" si="0"/>
        <v>0.25984251968503935</v>
      </c>
      <c r="H33" s="11">
        <v>386.35</v>
      </c>
      <c r="I33" s="12">
        <f t="shared" si="1"/>
        <v>0.52106299212598439</v>
      </c>
      <c r="J33" s="12">
        <f t="shared" si="2"/>
        <v>0.20734375000000016</v>
      </c>
      <c r="K33" s="13">
        <v>321822799</v>
      </c>
      <c r="L33" s="14">
        <f t="shared" si="3"/>
        <v>8174.2990946</v>
      </c>
      <c r="M33" s="14">
        <f t="shared" si="4"/>
        <v>12433.623839365</v>
      </c>
    </row>
    <row r="34" spans="1:13" x14ac:dyDescent="0.3">
      <c r="A34" s="9">
        <v>29</v>
      </c>
      <c r="B34" s="9" t="s">
        <v>61</v>
      </c>
      <c r="C34" s="9" t="s">
        <v>33</v>
      </c>
      <c r="D34" s="10">
        <v>46281</v>
      </c>
      <c r="E34" s="11">
        <v>632</v>
      </c>
      <c r="F34" s="11">
        <v>685.5</v>
      </c>
      <c r="G34" s="12">
        <f t="shared" si="0"/>
        <v>8.4651898734177111E-2</v>
      </c>
      <c r="H34" s="11">
        <v>1019.8</v>
      </c>
      <c r="I34" s="12">
        <f t="shared" si="1"/>
        <v>0.6136075949367088</v>
      </c>
      <c r="J34" s="12">
        <f t="shared" si="2"/>
        <v>0.48767323121808892</v>
      </c>
      <c r="K34" s="13">
        <v>79186835</v>
      </c>
      <c r="L34" s="14">
        <f t="shared" si="3"/>
        <v>5004.6079719999998</v>
      </c>
      <c r="M34" s="14">
        <f t="shared" si="4"/>
        <v>8075.4734332999997</v>
      </c>
    </row>
    <row r="35" spans="1:13" x14ac:dyDescent="0.3">
      <c r="A35" s="9">
        <v>30</v>
      </c>
      <c r="B35" s="9" t="s">
        <v>62</v>
      </c>
      <c r="C35" s="9" t="s">
        <v>33</v>
      </c>
      <c r="D35" s="10">
        <v>46281</v>
      </c>
      <c r="E35" s="11">
        <v>676</v>
      </c>
      <c r="F35" s="11">
        <v>610</v>
      </c>
      <c r="G35" s="12">
        <f t="shared" si="0"/>
        <v>-9.7633136094674611E-2</v>
      </c>
      <c r="H35" s="11">
        <v>756.25</v>
      </c>
      <c r="I35" s="12">
        <f t="shared" si="1"/>
        <v>0.11871301775147924</v>
      </c>
      <c r="J35" s="12">
        <f t="shared" si="2"/>
        <v>0.23975409836065564</v>
      </c>
      <c r="K35" s="13">
        <v>59183431</v>
      </c>
      <c r="L35" s="14">
        <f t="shared" si="3"/>
        <v>4000.7999356</v>
      </c>
      <c r="M35" s="14">
        <f t="shared" si="4"/>
        <v>4475.7469693749999</v>
      </c>
    </row>
    <row r="36" spans="1:13" x14ac:dyDescent="0.3">
      <c r="A36" s="9">
        <v>31</v>
      </c>
      <c r="B36" s="9" t="s">
        <v>63</v>
      </c>
      <c r="C36" s="9" t="s">
        <v>33</v>
      </c>
      <c r="D36" s="10">
        <v>46281</v>
      </c>
      <c r="E36" s="11">
        <v>182</v>
      </c>
      <c r="F36" s="11">
        <v>194</v>
      </c>
      <c r="G36" s="12">
        <f t="shared" si="0"/>
        <v>6.5934065934065922E-2</v>
      </c>
      <c r="H36" s="11">
        <v>242.6</v>
      </c>
      <c r="I36" s="12">
        <f t="shared" si="1"/>
        <v>0.33296703296703289</v>
      </c>
      <c r="J36" s="12">
        <f t="shared" si="2"/>
        <v>0.25051546391752577</v>
      </c>
      <c r="K36" s="13">
        <v>87935253</v>
      </c>
      <c r="L36" s="14">
        <f t="shared" si="3"/>
        <v>1600.4216045999999</v>
      </c>
      <c r="M36" s="14">
        <f t="shared" si="4"/>
        <v>2133.3092377799999</v>
      </c>
    </row>
    <row r="37" spans="1:13" x14ac:dyDescent="0.3">
      <c r="A37" s="9">
        <v>32</v>
      </c>
      <c r="B37" s="9" t="s">
        <v>64</v>
      </c>
      <c r="C37" s="9" t="s">
        <v>33</v>
      </c>
      <c r="D37" s="10">
        <v>46280</v>
      </c>
      <c r="E37" s="11">
        <v>124</v>
      </c>
      <c r="F37" s="11">
        <v>165</v>
      </c>
      <c r="G37" s="12">
        <f t="shared" si="0"/>
        <v>0.33064516129032251</v>
      </c>
      <c r="H37" s="11">
        <v>94.28</v>
      </c>
      <c r="I37" s="12">
        <f t="shared" si="1"/>
        <v>-0.23967741935483866</v>
      </c>
      <c r="J37" s="12">
        <f t="shared" si="2"/>
        <v>-0.42860606060606055</v>
      </c>
      <c r="K37" s="13">
        <v>112622782</v>
      </c>
      <c r="L37" s="14">
        <f t="shared" si="3"/>
        <v>1396.5224968</v>
      </c>
      <c r="M37" s="14">
        <f t="shared" si="4"/>
        <v>1061.807588696</v>
      </c>
    </row>
    <row r="38" spans="1:13" x14ac:dyDescent="0.3">
      <c r="A38" s="9">
        <v>33</v>
      </c>
      <c r="B38" s="9" t="s">
        <v>65</v>
      </c>
      <c r="C38" s="9" t="s">
        <v>33</v>
      </c>
      <c r="D38" s="10">
        <v>46273</v>
      </c>
      <c r="E38" s="11">
        <v>239</v>
      </c>
      <c r="F38" s="11">
        <v>239</v>
      </c>
      <c r="G38" s="12">
        <f t="shared" ref="G38:G69" si="5">IFERROR(F38/E38-1,"")</f>
        <v>0</v>
      </c>
      <c r="H38" s="11">
        <v>285.52</v>
      </c>
      <c r="I38" s="12">
        <f t="shared" ref="I38:I69" si="6">IFERROR(H38/E38-1,"")</f>
        <v>0.19464435146443515</v>
      </c>
      <c r="J38" s="12">
        <f t="shared" ref="J38:J69" si="7">IFERROR(H38/F38-1,"")</f>
        <v>0.19464435146443515</v>
      </c>
      <c r="K38" s="13">
        <v>20901682</v>
      </c>
      <c r="L38" s="14">
        <f t="shared" ref="L38:L69" si="8">K38*E38/10^7</f>
        <v>499.55019979999997</v>
      </c>
      <c r="M38" s="14">
        <f t="shared" ref="M38:M69" si="9">K38*H38/10^7</f>
        <v>596.78482446399994</v>
      </c>
    </row>
    <row r="39" spans="1:13" x14ac:dyDescent="0.3">
      <c r="A39" s="9">
        <v>34</v>
      </c>
      <c r="B39" s="9" t="s">
        <v>66</v>
      </c>
      <c r="C39" s="9" t="s">
        <v>33</v>
      </c>
      <c r="D39" s="10">
        <v>46273</v>
      </c>
      <c r="E39" s="11">
        <v>177</v>
      </c>
      <c r="F39" s="11">
        <v>221</v>
      </c>
      <c r="G39" s="12">
        <f t="shared" si="5"/>
        <v>0.24858757062146886</v>
      </c>
      <c r="H39" s="11">
        <v>251.11</v>
      </c>
      <c r="I39" s="12">
        <f t="shared" si="6"/>
        <v>0.41870056497175145</v>
      </c>
      <c r="J39" s="12">
        <f t="shared" si="7"/>
        <v>0.13624434389140272</v>
      </c>
      <c r="K39" s="13">
        <v>96124293</v>
      </c>
      <c r="L39" s="14">
        <f t="shared" si="8"/>
        <v>1701.3999861</v>
      </c>
      <c r="M39" s="14">
        <f t="shared" si="9"/>
        <v>2413.777121523</v>
      </c>
    </row>
    <row r="40" spans="1:13" x14ac:dyDescent="0.3">
      <c r="A40" s="9">
        <v>35</v>
      </c>
      <c r="B40" s="9" t="s">
        <v>67</v>
      </c>
      <c r="C40" s="9" t="s">
        <v>33</v>
      </c>
      <c r="D40" s="10">
        <v>46272</v>
      </c>
      <c r="E40" s="11">
        <v>575</v>
      </c>
      <c r="F40" s="11">
        <v>535</v>
      </c>
      <c r="G40" s="12">
        <f t="shared" si="5"/>
        <v>-6.956521739130439E-2</v>
      </c>
      <c r="H40" s="11">
        <v>541.79999999999995</v>
      </c>
      <c r="I40" s="12">
        <f t="shared" si="6"/>
        <v>-5.7739130434782737E-2</v>
      </c>
      <c r="J40" s="12">
        <f t="shared" si="7"/>
        <v>1.2710280373831706E-2</v>
      </c>
      <c r="K40" s="13">
        <v>80061086</v>
      </c>
      <c r="L40" s="14">
        <f t="shared" si="8"/>
        <v>4603.5124450000003</v>
      </c>
      <c r="M40" s="14">
        <f t="shared" si="9"/>
        <v>4337.7096394799992</v>
      </c>
    </row>
    <row r="41" spans="1:13" x14ac:dyDescent="0.3">
      <c r="A41" s="9">
        <v>36</v>
      </c>
      <c r="B41" s="9" t="s">
        <v>68</v>
      </c>
      <c r="C41" s="9" t="s">
        <v>33</v>
      </c>
      <c r="D41" s="10">
        <v>46269</v>
      </c>
      <c r="E41" s="11">
        <v>200</v>
      </c>
      <c r="F41" s="11">
        <v>230</v>
      </c>
      <c r="G41" s="12">
        <f t="shared" si="5"/>
        <v>0.14999999999999991</v>
      </c>
      <c r="H41" s="11">
        <v>355.35</v>
      </c>
      <c r="I41" s="12">
        <f t="shared" si="6"/>
        <v>0.77675000000000005</v>
      </c>
      <c r="J41" s="12">
        <f t="shared" si="7"/>
        <v>0.54500000000000015</v>
      </c>
      <c r="K41" s="13">
        <v>18000000</v>
      </c>
      <c r="L41" s="14">
        <f t="shared" si="8"/>
        <v>360</v>
      </c>
      <c r="M41" s="14">
        <f t="shared" si="9"/>
        <v>639.63</v>
      </c>
    </row>
    <row r="42" spans="1:13" x14ac:dyDescent="0.3">
      <c r="A42" s="9">
        <v>37</v>
      </c>
      <c r="B42" s="9" t="s">
        <v>69</v>
      </c>
      <c r="C42" s="9" t="s">
        <v>33</v>
      </c>
      <c r="D42" s="10">
        <v>46269</v>
      </c>
      <c r="E42" s="11">
        <v>429</v>
      </c>
      <c r="F42" s="11">
        <v>757</v>
      </c>
      <c r="G42" s="12">
        <f t="shared" si="5"/>
        <v>0.76456876456876466</v>
      </c>
      <c r="H42" s="11">
        <v>1512.1</v>
      </c>
      <c r="I42" s="12">
        <f t="shared" si="6"/>
        <v>2.5247086247086243</v>
      </c>
      <c r="J42" s="12">
        <f t="shared" si="7"/>
        <v>0.9974900924702772</v>
      </c>
      <c r="K42" s="13">
        <v>117210969</v>
      </c>
      <c r="L42" s="14">
        <f t="shared" si="8"/>
        <v>5028.3505701000004</v>
      </c>
      <c r="M42" s="14">
        <f t="shared" si="9"/>
        <v>17723.47062249</v>
      </c>
    </row>
    <row r="43" spans="1:13" x14ac:dyDescent="0.3">
      <c r="A43" s="9">
        <v>38</v>
      </c>
      <c r="B43" s="9" t="s">
        <v>70</v>
      </c>
      <c r="C43" s="9" t="s">
        <v>33</v>
      </c>
      <c r="D43" s="10">
        <v>46268</v>
      </c>
      <c r="E43" s="11">
        <v>82</v>
      </c>
      <c r="F43" s="11">
        <v>110</v>
      </c>
      <c r="G43" s="12">
        <f t="shared" si="5"/>
        <v>0.34146341463414642</v>
      </c>
      <c r="H43" s="11">
        <v>102.16</v>
      </c>
      <c r="I43" s="12">
        <f t="shared" si="6"/>
        <v>0.24585365853658536</v>
      </c>
      <c r="J43" s="12">
        <f t="shared" si="7"/>
        <v>-7.1272727272727265E-2</v>
      </c>
      <c r="K43" s="13">
        <v>304553705</v>
      </c>
      <c r="L43" s="14">
        <f t="shared" si="8"/>
        <v>2497.340381</v>
      </c>
      <c r="M43" s="14">
        <f t="shared" si="9"/>
        <v>3111.3206502799999</v>
      </c>
    </row>
    <row r="44" spans="1:13" x14ac:dyDescent="0.3">
      <c r="A44" s="9">
        <v>39</v>
      </c>
      <c r="B44" s="9" t="s">
        <v>71</v>
      </c>
      <c r="C44" s="9" t="s">
        <v>33</v>
      </c>
      <c r="D44" s="10">
        <v>46267</v>
      </c>
      <c r="E44" s="11">
        <v>99</v>
      </c>
      <c r="F44" s="11">
        <v>72</v>
      </c>
      <c r="G44" s="12">
        <f t="shared" si="5"/>
        <v>-0.27272727272727271</v>
      </c>
      <c r="H44" s="11">
        <v>44.17</v>
      </c>
      <c r="I44" s="12">
        <f t="shared" si="6"/>
        <v>-0.5538383838383838</v>
      </c>
      <c r="J44" s="12">
        <f t="shared" si="7"/>
        <v>-0.3865277777777778</v>
      </c>
      <c r="K44" s="13">
        <v>65492670</v>
      </c>
      <c r="L44" s="14">
        <f t="shared" si="8"/>
        <v>648.377433</v>
      </c>
      <c r="M44" s="14">
        <f t="shared" si="9"/>
        <v>289.28112339</v>
      </c>
    </row>
    <row r="45" spans="1:13" x14ac:dyDescent="0.3">
      <c r="A45" s="9">
        <v>40</v>
      </c>
      <c r="B45" s="9" t="s">
        <v>72</v>
      </c>
      <c r="C45" s="9" t="s">
        <v>33</v>
      </c>
      <c r="D45" s="10">
        <v>46266</v>
      </c>
      <c r="E45" s="11">
        <v>138</v>
      </c>
      <c r="F45" s="11">
        <v>124</v>
      </c>
      <c r="G45" s="12">
        <f t="shared" si="5"/>
        <v>-0.10144927536231885</v>
      </c>
      <c r="H45" s="11">
        <v>109.24</v>
      </c>
      <c r="I45" s="12">
        <f t="shared" si="6"/>
        <v>-0.20840579710144935</v>
      </c>
      <c r="J45" s="12">
        <f t="shared" si="7"/>
        <v>-0.11903225806451612</v>
      </c>
      <c r="K45" s="13">
        <v>145343544</v>
      </c>
      <c r="L45" s="14">
        <f t="shared" si="8"/>
        <v>2005.7409072</v>
      </c>
      <c r="M45" s="14">
        <f t="shared" si="9"/>
        <v>1587.7328746559999</v>
      </c>
    </row>
    <row r="46" spans="1:13" x14ac:dyDescent="0.3">
      <c r="A46" s="9">
        <v>41</v>
      </c>
      <c r="B46" s="9" t="s">
        <v>73</v>
      </c>
      <c r="C46" s="9" t="s">
        <v>33</v>
      </c>
      <c r="D46" s="10">
        <v>46266</v>
      </c>
      <c r="E46" s="11">
        <v>988</v>
      </c>
      <c r="F46" s="11">
        <v>988</v>
      </c>
      <c r="G46" s="12">
        <f t="shared" si="5"/>
        <v>0</v>
      </c>
      <c r="H46" s="11">
        <v>1279.5</v>
      </c>
      <c r="I46" s="12">
        <f t="shared" si="6"/>
        <v>0.29504048582995956</v>
      </c>
      <c r="J46" s="12">
        <f t="shared" si="7"/>
        <v>0.29504048582995956</v>
      </c>
      <c r="K46" s="13">
        <v>64256112</v>
      </c>
      <c r="L46" s="14">
        <f t="shared" si="8"/>
        <v>6348.5038655999997</v>
      </c>
      <c r="M46" s="14">
        <f t="shared" si="9"/>
        <v>8221.5695304000001</v>
      </c>
    </row>
    <row r="47" spans="1:13" x14ac:dyDescent="0.3">
      <c r="A47" s="9">
        <v>42</v>
      </c>
      <c r="B47" s="9" t="s">
        <v>74</v>
      </c>
      <c r="C47" s="9" t="s">
        <v>33</v>
      </c>
      <c r="D47" s="10">
        <v>46266</v>
      </c>
      <c r="E47" s="11">
        <v>53</v>
      </c>
      <c r="F47" s="11">
        <v>75</v>
      </c>
      <c r="G47" s="12">
        <f t="shared" si="5"/>
        <v>0.41509433962264142</v>
      </c>
      <c r="H47" s="11">
        <v>84.9</v>
      </c>
      <c r="I47" s="12">
        <f t="shared" si="6"/>
        <v>0.60188679245283039</v>
      </c>
      <c r="J47" s="12">
        <f t="shared" si="7"/>
        <v>0.13200000000000012</v>
      </c>
      <c r="K47" s="13">
        <v>94852594</v>
      </c>
      <c r="L47" s="14">
        <f t="shared" si="8"/>
        <v>502.71874819999999</v>
      </c>
      <c r="M47" s="14">
        <f t="shared" si="9"/>
        <v>805.29852306000009</v>
      </c>
    </row>
    <row r="48" spans="1:13" x14ac:dyDescent="0.3">
      <c r="A48" s="9">
        <v>43</v>
      </c>
      <c r="B48" s="9" t="s">
        <v>75</v>
      </c>
      <c r="C48" s="9" t="s">
        <v>33</v>
      </c>
      <c r="D48" s="10">
        <v>46265</v>
      </c>
      <c r="E48" s="11">
        <v>788</v>
      </c>
      <c r="F48" s="11">
        <v>961</v>
      </c>
      <c r="G48" s="12">
        <f t="shared" si="5"/>
        <v>0.21954314720812174</v>
      </c>
      <c r="H48" s="11">
        <v>1343</v>
      </c>
      <c r="I48" s="12">
        <f t="shared" si="6"/>
        <v>0.70431472081218272</v>
      </c>
      <c r="J48" s="12">
        <f t="shared" si="7"/>
        <v>0.39750260145681571</v>
      </c>
      <c r="K48" s="13">
        <v>91373505</v>
      </c>
      <c r="L48" s="14">
        <f t="shared" si="8"/>
        <v>7200.2321940000002</v>
      </c>
      <c r="M48" s="14">
        <f t="shared" si="9"/>
        <v>12271.4617215</v>
      </c>
    </row>
    <row r="49" spans="1:13" x14ac:dyDescent="0.3">
      <c r="A49" s="9">
        <v>44</v>
      </c>
      <c r="B49" s="9" t="s">
        <v>76</v>
      </c>
      <c r="C49" s="9" t="s">
        <v>33</v>
      </c>
      <c r="D49" s="10">
        <v>46262</v>
      </c>
      <c r="E49" s="11">
        <v>300</v>
      </c>
      <c r="F49" s="11">
        <v>634</v>
      </c>
      <c r="G49" s="12">
        <f t="shared" si="5"/>
        <v>1.1133333333333333</v>
      </c>
      <c r="H49" s="11">
        <v>555.85</v>
      </c>
      <c r="I49" s="12">
        <f t="shared" si="6"/>
        <v>0.85283333333333333</v>
      </c>
      <c r="J49" s="12">
        <f t="shared" si="7"/>
        <v>-0.12326498422712928</v>
      </c>
      <c r="K49" s="13">
        <v>83832691</v>
      </c>
      <c r="L49" s="14">
        <f t="shared" si="8"/>
        <v>2514.9807300000002</v>
      </c>
      <c r="M49" s="14">
        <f t="shared" si="9"/>
        <v>4659.8401292349999</v>
      </c>
    </row>
    <row r="50" spans="1:13" x14ac:dyDescent="0.3">
      <c r="A50" s="9">
        <v>45</v>
      </c>
      <c r="B50" s="9" t="s">
        <v>77</v>
      </c>
      <c r="C50" s="9" t="s">
        <v>33</v>
      </c>
      <c r="D50" s="10">
        <v>46260</v>
      </c>
      <c r="E50" s="11">
        <v>160</v>
      </c>
      <c r="F50" s="11">
        <v>185</v>
      </c>
      <c r="G50" s="12">
        <f t="shared" si="5"/>
        <v>0.15625</v>
      </c>
      <c r="H50" s="11">
        <v>139.97999999999999</v>
      </c>
      <c r="I50" s="12">
        <f t="shared" si="6"/>
        <v>-0.12512500000000004</v>
      </c>
      <c r="J50" s="12">
        <f t="shared" si="7"/>
        <v>-0.24335135135135144</v>
      </c>
      <c r="K50" s="13">
        <v>141010230</v>
      </c>
      <c r="L50" s="14">
        <f t="shared" si="8"/>
        <v>2256.1636800000001</v>
      </c>
      <c r="M50" s="14">
        <f t="shared" si="9"/>
        <v>1973.8611995399997</v>
      </c>
    </row>
    <row r="51" spans="1:13" x14ac:dyDescent="0.3">
      <c r="A51" s="9">
        <v>46</v>
      </c>
      <c r="B51" s="9" t="s">
        <v>78</v>
      </c>
      <c r="C51" s="9" t="s">
        <v>33</v>
      </c>
      <c r="D51" s="10">
        <v>46259</v>
      </c>
      <c r="E51" s="11">
        <v>93</v>
      </c>
      <c r="F51" s="11">
        <v>103.3</v>
      </c>
      <c r="G51" s="12">
        <f t="shared" si="5"/>
        <v>0.11075268817204309</v>
      </c>
      <c r="H51" s="11">
        <v>97.66</v>
      </c>
      <c r="I51" s="12">
        <f t="shared" si="6"/>
        <v>5.0107526881720377E-2</v>
      </c>
      <c r="J51" s="12">
        <f t="shared" si="7"/>
        <v>-5.4598257502420089E-2</v>
      </c>
      <c r="K51" s="13">
        <v>147031420</v>
      </c>
      <c r="L51" s="14">
        <f t="shared" si="8"/>
        <v>1367.392206</v>
      </c>
      <c r="M51" s="14">
        <f t="shared" si="9"/>
        <v>1435.9088477199998</v>
      </c>
    </row>
    <row r="52" spans="1:13" x14ac:dyDescent="0.3">
      <c r="A52" s="9">
        <v>47</v>
      </c>
      <c r="B52" s="9" t="s">
        <v>79</v>
      </c>
      <c r="C52" s="9" t="s">
        <v>33</v>
      </c>
      <c r="D52" s="10">
        <v>46259</v>
      </c>
      <c r="E52" s="11">
        <v>360</v>
      </c>
      <c r="F52" s="11">
        <v>395.9</v>
      </c>
      <c r="G52" s="12">
        <f t="shared" si="5"/>
        <v>9.9722222222222268E-2</v>
      </c>
      <c r="H52" s="11">
        <v>454.35</v>
      </c>
      <c r="I52" s="12">
        <f t="shared" si="6"/>
        <v>0.26208333333333345</v>
      </c>
      <c r="J52" s="12">
        <f t="shared" si="7"/>
        <v>0.14763829249810567</v>
      </c>
      <c r="K52" s="13">
        <v>31148784</v>
      </c>
      <c r="L52" s="14">
        <f t="shared" si="8"/>
        <v>1121.3562240000001</v>
      </c>
      <c r="M52" s="14">
        <f t="shared" si="9"/>
        <v>1415.2450010400003</v>
      </c>
    </row>
    <row r="53" spans="1:13" x14ac:dyDescent="0.3">
      <c r="A53" s="9">
        <v>48</v>
      </c>
      <c r="B53" s="9" t="s">
        <v>80</v>
      </c>
      <c r="C53" s="9" t="s">
        <v>33</v>
      </c>
      <c r="D53" s="10">
        <v>46258</v>
      </c>
      <c r="E53" s="11">
        <v>201</v>
      </c>
      <c r="F53" s="11">
        <v>265</v>
      </c>
      <c r="G53" s="12">
        <f t="shared" si="5"/>
        <v>0.31840796019900508</v>
      </c>
      <c r="H53" s="11">
        <v>370.05</v>
      </c>
      <c r="I53" s="12">
        <f t="shared" si="6"/>
        <v>0.84104477611940309</v>
      </c>
      <c r="J53" s="12">
        <f t="shared" si="7"/>
        <v>0.39641509433962274</v>
      </c>
      <c r="K53" s="13">
        <v>559709811</v>
      </c>
      <c r="L53" s="14">
        <f t="shared" si="8"/>
        <v>11250.167201099999</v>
      </c>
      <c r="M53" s="14">
        <f t="shared" si="9"/>
        <v>20712.061556055003</v>
      </c>
    </row>
    <row r="54" spans="1:13" x14ac:dyDescent="0.3">
      <c r="A54" s="9">
        <v>49</v>
      </c>
      <c r="B54" s="9" t="s">
        <v>81</v>
      </c>
      <c r="C54" s="9" t="s">
        <v>33</v>
      </c>
      <c r="D54" s="10">
        <v>46258</v>
      </c>
      <c r="E54" s="11">
        <v>60</v>
      </c>
      <c r="F54" s="11">
        <v>60.25</v>
      </c>
      <c r="G54" s="12">
        <f t="shared" si="5"/>
        <v>4.1666666666666519E-3</v>
      </c>
      <c r="H54" s="11">
        <v>48.08</v>
      </c>
      <c r="I54" s="12">
        <f t="shared" si="6"/>
        <v>-0.19866666666666666</v>
      </c>
      <c r="J54" s="12">
        <f t="shared" si="7"/>
        <v>-0.20199170124481336</v>
      </c>
      <c r="K54" s="13">
        <v>2882902834</v>
      </c>
      <c r="L54" s="14">
        <f t="shared" si="8"/>
        <v>17297.417003999999</v>
      </c>
      <c r="M54" s="14">
        <f t="shared" si="9"/>
        <v>13860.996825872</v>
      </c>
    </row>
    <row r="55" spans="1:13" x14ac:dyDescent="0.3">
      <c r="A55" s="9">
        <v>50</v>
      </c>
      <c r="B55" s="9" t="s">
        <v>82</v>
      </c>
      <c r="C55" s="9" t="s">
        <v>33</v>
      </c>
      <c r="D55" s="10">
        <v>46253</v>
      </c>
      <c r="E55" s="11">
        <v>97</v>
      </c>
      <c r="F55" s="11">
        <v>131</v>
      </c>
      <c r="G55" s="12">
        <f t="shared" si="5"/>
        <v>0.35051546391752586</v>
      </c>
      <c r="H55" s="11">
        <v>129.91</v>
      </c>
      <c r="I55" s="12">
        <f t="shared" si="6"/>
        <v>0.33927835051546396</v>
      </c>
      <c r="J55" s="12">
        <f t="shared" si="7"/>
        <v>-8.3206106870229446E-3</v>
      </c>
      <c r="K55" s="13">
        <v>727577587</v>
      </c>
      <c r="L55" s="14">
        <f t="shared" si="8"/>
        <v>7057.5025938999997</v>
      </c>
      <c r="M55" s="14">
        <f t="shared" si="9"/>
        <v>9451.960432717</v>
      </c>
    </row>
    <row r="56" spans="1:13" x14ac:dyDescent="0.3">
      <c r="A56" s="9">
        <v>51</v>
      </c>
      <c r="B56" s="9" t="s">
        <v>83</v>
      </c>
      <c r="C56" s="9" t="s">
        <v>33</v>
      </c>
      <c r="D56" s="10">
        <v>46253</v>
      </c>
      <c r="E56" s="11">
        <v>285</v>
      </c>
      <c r="F56" s="11">
        <v>465</v>
      </c>
      <c r="G56" s="12">
        <f t="shared" si="5"/>
        <v>0.63157894736842102</v>
      </c>
      <c r="H56" s="11">
        <v>505.05</v>
      </c>
      <c r="I56" s="12">
        <f t="shared" si="6"/>
        <v>0.77210526315789485</v>
      </c>
      <c r="J56" s="12">
        <f t="shared" si="7"/>
        <v>8.6129032258064564E-2</v>
      </c>
      <c r="K56" s="13">
        <v>42302482</v>
      </c>
      <c r="L56" s="14">
        <f t="shared" si="8"/>
        <v>1205.620737</v>
      </c>
      <c r="M56" s="14">
        <f t="shared" si="9"/>
        <v>2136.4868534100001</v>
      </c>
    </row>
    <row r="57" spans="1:13" x14ac:dyDescent="0.3">
      <c r="A57" s="9">
        <v>52</v>
      </c>
      <c r="B57" s="9" t="s">
        <v>84</v>
      </c>
      <c r="C57" s="9" t="s">
        <v>33</v>
      </c>
      <c r="D57" s="10">
        <v>46252</v>
      </c>
      <c r="E57" s="11">
        <v>140</v>
      </c>
      <c r="F57" s="11">
        <v>165</v>
      </c>
      <c r="G57" s="12">
        <f t="shared" si="5"/>
        <v>0.1785714285714286</v>
      </c>
      <c r="H57" s="11">
        <v>303.85000000000002</v>
      </c>
      <c r="I57" s="12">
        <f t="shared" si="6"/>
        <v>1.1703571428571431</v>
      </c>
      <c r="J57" s="12">
        <f t="shared" si="7"/>
        <v>0.84151515151515155</v>
      </c>
      <c r="K57" s="13">
        <v>769843411</v>
      </c>
      <c r="L57" s="14">
        <f t="shared" si="8"/>
        <v>10777.807753999999</v>
      </c>
      <c r="M57" s="14">
        <f t="shared" si="9"/>
        <v>23391.692043235002</v>
      </c>
    </row>
    <row r="58" spans="1:13" x14ac:dyDescent="0.3">
      <c r="A58" s="9">
        <v>53</v>
      </c>
      <c r="B58" s="9" t="s">
        <v>85</v>
      </c>
      <c r="C58" s="9" t="s">
        <v>33</v>
      </c>
      <c r="D58" s="10">
        <v>46251</v>
      </c>
      <c r="E58" s="11">
        <v>871</v>
      </c>
      <c r="F58" s="11">
        <v>1200</v>
      </c>
      <c r="G58" s="12">
        <f t="shared" si="5"/>
        <v>0.37772675086107932</v>
      </c>
      <c r="H58" s="11">
        <v>1551.8</v>
      </c>
      <c r="I58" s="12">
        <f t="shared" si="6"/>
        <v>0.7816303099885189</v>
      </c>
      <c r="J58" s="12">
        <f t="shared" si="7"/>
        <v>0.29316666666666658</v>
      </c>
      <c r="K58" s="13">
        <v>204548057</v>
      </c>
      <c r="L58" s="14">
        <f t="shared" si="8"/>
        <v>17816.1357647</v>
      </c>
      <c r="M58" s="14">
        <f t="shared" si="9"/>
        <v>31741.767485259999</v>
      </c>
    </row>
    <row r="59" spans="1:13" x14ac:dyDescent="0.3">
      <c r="A59" s="9">
        <v>54</v>
      </c>
      <c r="B59" s="9" t="s">
        <v>86</v>
      </c>
      <c r="C59" s="9" t="s">
        <v>33</v>
      </c>
      <c r="D59" s="10">
        <v>46251</v>
      </c>
      <c r="E59" s="11">
        <v>807</v>
      </c>
      <c r="F59" s="11">
        <v>980</v>
      </c>
      <c r="G59" s="12">
        <f t="shared" si="5"/>
        <v>0.21437422552664187</v>
      </c>
      <c r="H59" s="11">
        <v>1574.4</v>
      </c>
      <c r="I59" s="12">
        <f t="shared" si="6"/>
        <v>0.95092936802973993</v>
      </c>
      <c r="J59" s="12">
        <f t="shared" si="7"/>
        <v>0.60653061224489813</v>
      </c>
      <c r="K59" s="13">
        <v>115239996</v>
      </c>
      <c r="L59" s="14">
        <f t="shared" si="8"/>
        <v>9299.8676771999999</v>
      </c>
      <c r="M59" s="14">
        <f t="shared" si="9"/>
        <v>18143.384970240004</v>
      </c>
    </row>
    <row r="60" spans="1:13" x14ac:dyDescent="0.3">
      <c r="A60" s="9">
        <v>55</v>
      </c>
      <c r="B60" s="9" t="s">
        <v>87</v>
      </c>
      <c r="C60" s="9" t="s">
        <v>33</v>
      </c>
      <c r="D60" s="10">
        <v>46248</v>
      </c>
      <c r="E60" s="11">
        <v>212</v>
      </c>
      <c r="F60" s="11">
        <v>284</v>
      </c>
      <c r="G60" s="12">
        <f t="shared" si="5"/>
        <v>0.33962264150943389</v>
      </c>
      <c r="H60" s="11">
        <v>498.2</v>
      </c>
      <c r="I60" s="12">
        <f t="shared" si="6"/>
        <v>1.35</v>
      </c>
      <c r="J60" s="12">
        <f t="shared" si="7"/>
        <v>0.75422535211267605</v>
      </c>
      <c r="K60" s="13">
        <v>39606200</v>
      </c>
      <c r="L60" s="14">
        <f t="shared" si="8"/>
        <v>839.65143999999998</v>
      </c>
      <c r="M60" s="14">
        <f t="shared" si="9"/>
        <v>1973.1808840000001</v>
      </c>
    </row>
    <row r="61" spans="1:13" x14ac:dyDescent="0.3">
      <c r="A61" s="9">
        <v>56</v>
      </c>
      <c r="B61" s="9" t="s">
        <v>88</v>
      </c>
      <c r="C61" s="9" t="s">
        <v>33</v>
      </c>
      <c r="D61" s="10">
        <v>46248</v>
      </c>
      <c r="E61" s="11">
        <v>159</v>
      </c>
      <c r="F61" s="11">
        <v>165.9</v>
      </c>
      <c r="G61" s="12">
        <f t="shared" si="5"/>
        <v>4.3396226415094441E-2</v>
      </c>
      <c r="H61" s="11">
        <v>136.09</v>
      </c>
      <c r="I61" s="12">
        <f t="shared" si="6"/>
        <v>-0.14408805031446537</v>
      </c>
      <c r="J61" s="12">
        <f t="shared" si="7"/>
        <v>-0.17968655816757084</v>
      </c>
      <c r="K61" s="13">
        <v>440536458</v>
      </c>
      <c r="L61" s="14">
        <f t="shared" si="8"/>
        <v>7004.5296822</v>
      </c>
      <c r="M61" s="14">
        <f t="shared" si="9"/>
        <v>5995.2606569219997</v>
      </c>
    </row>
    <row r="62" spans="1:13" x14ac:dyDescent="0.3">
      <c r="A62" s="9">
        <v>57</v>
      </c>
      <c r="B62" s="9" t="s">
        <v>89</v>
      </c>
      <c r="C62" s="9" t="s">
        <v>33</v>
      </c>
      <c r="D62" s="10">
        <v>46246</v>
      </c>
      <c r="E62" s="11">
        <v>53</v>
      </c>
      <c r="F62" s="11">
        <v>72</v>
      </c>
      <c r="G62" s="12">
        <f t="shared" si="5"/>
        <v>0.35849056603773577</v>
      </c>
      <c r="H62" s="11">
        <v>47.81</v>
      </c>
      <c r="I62" s="12">
        <f t="shared" si="6"/>
        <v>-9.7924528301886804E-2</v>
      </c>
      <c r="J62" s="12">
        <f t="shared" si="7"/>
        <v>-0.33597222222222223</v>
      </c>
      <c r="K62" s="13">
        <v>315200950</v>
      </c>
      <c r="L62" s="14">
        <f t="shared" si="8"/>
        <v>1670.5650350000001</v>
      </c>
      <c r="M62" s="14">
        <f t="shared" si="9"/>
        <v>1506.9757419499999</v>
      </c>
    </row>
    <row r="63" spans="1:13" x14ac:dyDescent="0.3">
      <c r="A63" s="9">
        <v>58</v>
      </c>
      <c r="B63" s="9" t="s">
        <v>90</v>
      </c>
      <c r="C63" s="9" t="s">
        <v>33</v>
      </c>
      <c r="D63" s="10">
        <v>46240</v>
      </c>
      <c r="E63" s="11">
        <v>225</v>
      </c>
      <c r="F63" s="11">
        <v>245</v>
      </c>
      <c r="G63" s="12">
        <f t="shared" si="5"/>
        <v>8.8888888888888795E-2</v>
      </c>
      <c r="H63" s="11">
        <v>265.89999999999998</v>
      </c>
      <c r="I63" s="12">
        <f t="shared" si="6"/>
        <v>0.18177777777777759</v>
      </c>
      <c r="J63" s="12">
        <f t="shared" si="7"/>
        <v>8.5306122448979504E-2</v>
      </c>
      <c r="K63" s="13">
        <v>568998442</v>
      </c>
      <c r="L63" s="14">
        <f t="shared" si="8"/>
        <v>12802.464945</v>
      </c>
      <c r="M63" s="14">
        <f t="shared" si="9"/>
        <v>15129.66857278</v>
      </c>
    </row>
    <row r="64" spans="1:13" x14ac:dyDescent="0.3">
      <c r="A64" s="9">
        <v>59</v>
      </c>
      <c r="B64" s="9" t="s">
        <v>91</v>
      </c>
      <c r="C64" s="9" t="s">
        <v>33</v>
      </c>
      <c r="D64" s="10">
        <v>46240</v>
      </c>
      <c r="E64" s="11">
        <v>425</v>
      </c>
      <c r="F64" s="11">
        <v>520</v>
      </c>
      <c r="G64" s="12">
        <f t="shared" si="5"/>
        <v>0.22352941176470598</v>
      </c>
      <c r="H64" s="11">
        <v>937.4</v>
      </c>
      <c r="I64" s="12">
        <f t="shared" si="6"/>
        <v>1.2056470588235295</v>
      </c>
      <c r="J64" s="12">
        <f t="shared" si="7"/>
        <v>0.80269230769230759</v>
      </c>
      <c r="K64" s="13">
        <v>27282728</v>
      </c>
      <c r="L64" s="14">
        <f t="shared" si="8"/>
        <v>1159.51594</v>
      </c>
      <c r="M64" s="14">
        <f t="shared" si="9"/>
        <v>2557.4829227200003</v>
      </c>
    </row>
    <row r="65" spans="1:13" x14ac:dyDescent="0.3">
      <c r="A65" s="9">
        <v>60</v>
      </c>
      <c r="B65" s="9" t="s">
        <v>92</v>
      </c>
      <c r="C65" s="9" t="s">
        <v>33</v>
      </c>
      <c r="D65" s="10">
        <v>46239</v>
      </c>
      <c r="E65" s="11">
        <v>590</v>
      </c>
      <c r="F65" s="11">
        <v>652</v>
      </c>
      <c r="G65" s="12">
        <f t="shared" si="5"/>
        <v>0.10508474576271176</v>
      </c>
      <c r="H65" s="11">
        <v>642.4</v>
      </c>
      <c r="I65" s="12">
        <f t="shared" si="6"/>
        <v>8.881355932203383E-2</v>
      </c>
      <c r="J65" s="12">
        <f t="shared" si="7"/>
        <v>-1.4723926380368124E-2</v>
      </c>
      <c r="K65" s="13">
        <v>1315377202</v>
      </c>
      <c r="L65" s="14">
        <f t="shared" si="8"/>
        <v>77607.254918000006</v>
      </c>
      <c r="M65" s="14">
        <f t="shared" si="9"/>
        <v>84499.831456479995</v>
      </c>
    </row>
    <row r="66" spans="1:13" x14ac:dyDescent="0.3">
      <c r="A66" s="9">
        <v>61</v>
      </c>
      <c r="B66" s="9" t="s">
        <v>93</v>
      </c>
      <c r="C66" s="9" t="s">
        <v>33</v>
      </c>
      <c r="D66" s="10">
        <v>46233</v>
      </c>
      <c r="E66" s="11">
        <v>127</v>
      </c>
      <c r="F66" s="11">
        <v>136</v>
      </c>
      <c r="G66" s="12">
        <f t="shared" si="5"/>
        <v>7.0866141732283561E-2</v>
      </c>
      <c r="H66" s="11">
        <v>308.25</v>
      </c>
      <c r="I66" s="12">
        <f t="shared" si="6"/>
        <v>1.4271653543307088</v>
      </c>
      <c r="J66" s="12">
        <f t="shared" si="7"/>
        <v>1.2665441176470589</v>
      </c>
      <c r="K66" s="13">
        <v>52285700</v>
      </c>
      <c r="L66" s="14">
        <f t="shared" si="8"/>
        <v>664.02838999999994</v>
      </c>
      <c r="M66" s="14">
        <f t="shared" si="9"/>
        <v>1611.7067024999999</v>
      </c>
    </row>
    <row r="67" spans="1:13" x14ac:dyDescent="0.3">
      <c r="A67" s="9">
        <v>62</v>
      </c>
      <c r="B67" s="9" t="s">
        <v>94</v>
      </c>
      <c r="C67" s="9" t="s">
        <v>33</v>
      </c>
      <c r="D67" s="10">
        <v>46233</v>
      </c>
      <c r="E67" s="11">
        <v>425</v>
      </c>
      <c r="F67" s="11">
        <v>461</v>
      </c>
      <c r="G67" s="12">
        <f t="shared" si="5"/>
        <v>8.4705882352941186E-2</v>
      </c>
      <c r="H67" s="11">
        <v>611.65</v>
      </c>
      <c r="I67" s="12">
        <f t="shared" si="6"/>
        <v>0.43917647058823528</v>
      </c>
      <c r="J67" s="12">
        <f t="shared" si="7"/>
        <v>0.32678958785249446</v>
      </c>
      <c r="K67" s="13">
        <v>105650000</v>
      </c>
      <c r="L67" s="14">
        <f t="shared" si="8"/>
        <v>4490.125</v>
      </c>
      <c r="M67" s="14">
        <f t="shared" si="9"/>
        <v>6462.0822500000004</v>
      </c>
    </row>
    <row r="68" spans="1:13" x14ac:dyDescent="0.3">
      <c r="A68" s="9">
        <v>63</v>
      </c>
      <c r="B68" s="9" t="s">
        <v>95</v>
      </c>
      <c r="C68" s="9" t="s">
        <v>33</v>
      </c>
      <c r="D68" s="10">
        <v>46233</v>
      </c>
      <c r="E68" s="11">
        <v>485</v>
      </c>
      <c r="F68" s="11">
        <v>700</v>
      </c>
      <c r="G68" s="12">
        <f t="shared" si="5"/>
        <v>0.44329896907216493</v>
      </c>
      <c r="H68" s="11">
        <v>1180.5999999999999</v>
      </c>
      <c r="I68" s="12">
        <f t="shared" si="6"/>
        <v>1.434226804123711</v>
      </c>
      <c r="J68" s="12">
        <f t="shared" si="7"/>
        <v>0.68657142857142839</v>
      </c>
      <c r="K68" s="13">
        <v>494480907</v>
      </c>
      <c r="L68" s="14">
        <f t="shared" si="8"/>
        <v>23982.323989500001</v>
      </c>
      <c r="M68" s="14">
        <f t="shared" si="9"/>
        <v>58378.415880419998</v>
      </c>
    </row>
    <row r="69" spans="1:13" x14ac:dyDescent="0.3">
      <c r="A69" s="9">
        <v>64</v>
      </c>
      <c r="B69" s="9" t="s">
        <v>96</v>
      </c>
      <c r="C69" s="9" t="s">
        <v>33</v>
      </c>
      <c r="D69" s="10">
        <v>46227</v>
      </c>
      <c r="E69" s="11">
        <v>424</v>
      </c>
      <c r="F69" s="11">
        <v>500.25</v>
      </c>
      <c r="G69" s="12">
        <f t="shared" si="5"/>
        <v>0.17983490566037741</v>
      </c>
      <c r="H69" s="11">
        <v>582.35</v>
      </c>
      <c r="I69" s="12">
        <f t="shared" si="6"/>
        <v>0.37346698113207544</v>
      </c>
      <c r="J69" s="12">
        <f t="shared" si="7"/>
        <v>0.16411794102948529</v>
      </c>
      <c r="K69" s="13">
        <v>65375785</v>
      </c>
      <c r="L69" s="14">
        <f t="shared" si="8"/>
        <v>2771.9332840000002</v>
      </c>
      <c r="M69" s="14">
        <f t="shared" si="9"/>
        <v>3807.1588394750001</v>
      </c>
    </row>
    <row r="70" spans="1:13" x14ac:dyDescent="0.3">
      <c r="A70" s="9">
        <v>65</v>
      </c>
      <c r="B70" s="9" t="s">
        <v>97</v>
      </c>
      <c r="C70" s="9" t="s">
        <v>33</v>
      </c>
      <c r="D70" s="10">
        <v>46224</v>
      </c>
      <c r="E70" s="11">
        <v>574</v>
      </c>
      <c r="F70" s="11">
        <v>613.29999999999995</v>
      </c>
      <c r="G70" s="12">
        <f t="shared" ref="G70:G101" si="10">IFERROR(F70/E70-1,"")</f>
        <v>6.8466898954703703E-2</v>
      </c>
      <c r="H70" s="11">
        <v>507.65</v>
      </c>
      <c r="I70" s="12">
        <f t="shared" ref="I70:I101" si="11">IFERROR(H70/E70-1,"")</f>
        <v>-0.11559233449477357</v>
      </c>
      <c r="J70" s="12">
        <f t="shared" ref="J70:J105" si="12">IFERROR(H70/F70-1,"")</f>
        <v>-0.17226479699983688</v>
      </c>
      <c r="K70" s="13">
        <v>2036827612</v>
      </c>
      <c r="L70" s="14">
        <f t="shared" ref="L70:L101" si="13">K70*E70/10^7</f>
        <v>116913.9049288</v>
      </c>
      <c r="M70" s="14">
        <f t="shared" ref="M70:M105" si="14">K70*H70/10^7</f>
        <v>103399.55372318</v>
      </c>
    </row>
    <row r="71" spans="1:13" x14ac:dyDescent="0.3">
      <c r="A71" s="9">
        <v>66</v>
      </c>
      <c r="B71" s="9" t="s">
        <v>98</v>
      </c>
      <c r="C71" s="9" t="s">
        <v>33</v>
      </c>
      <c r="D71" s="10">
        <v>46224</v>
      </c>
      <c r="E71" s="11">
        <v>105</v>
      </c>
      <c r="F71" s="11">
        <v>105</v>
      </c>
      <c r="G71" s="12">
        <f t="shared" si="10"/>
        <v>0</v>
      </c>
      <c r="H71" s="11">
        <v>41.77</v>
      </c>
      <c r="I71" s="12">
        <f t="shared" si="11"/>
        <v>-0.60219047619047616</v>
      </c>
      <c r="J71" s="12">
        <f t="shared" si="12"/>
        <v>-0.60219047619047616</v>
      </c>
      <c r="K71" s="13">
        <v>38247000</v>
      </c>
      <c r="L71" s="14">
        <f t="shared" si="13"/>
        <v>401.59350000000001</v>
      </c>
      <c r="M71" s="14">
        <f t="shared" si="14"/>
        <v>159.75771900000004</v>
      </c>
    </row>
    <row r="72" spans="1:13" x14ac:dyDescent="0.3">
      <c r="A72" s="9">
        <v>67</v>
      </c>
      <c r="B72" s="9" t="s">
        <v>99</v>
      </c>
      <c r="C72" s="9" t="s">
        <v>33</v>
      </c>
      <c r="D72" s="10">
        <v>46219</v>
      </c>
      <c r="E72" s="11">
        <v>214</v>
      </c>
      <c r="F72" s="11">
        <v>269</v>
      </c>
      <c r="G72" s="12">
        <f t="shared" si="10"/>
        <v>0.2570093457943925</v>
      </c>
      <c r="H72" s="11">
        <v>240</v>
      </c>
      <c r="I72" s="12">
        <f t="shared" si="11"/>
        <v>0.12149532710280364</v>
      </c>
      <c r="J72" s="12">
        <f t="shared" si="12"/>
        <v>-0.10780669144981414</v>
      </c>
      <c r="K72" s="13">
        <v>140368342</v>
      </c>
      <c r="L72" s="14">
        <f t="shared" si="13"/>
        <v>3003.8825188000001</v>
      </c>
      <c r="M72" s="14">
        <f t="shared" si="14"/>
        <v>3368.8402080000001</v>
      </c>
    </row>
    <row r="73" spans="1:13" x14ac:dyDescent="0.3">
      <c r="A73" s="9">
        <v>68</v>
      </c>
      <c r="B73" s="9" t="s">
        <v>100</v>
      </c>
      <c r="C73" s="9" t="s">
        <v>33</v>
      </c>
      <c r="D73" s="10">
        <v>46218</v>
      </c>
      <c r="E73" s="11">
        <v>419</v>
      </c>
      <c r="F73" s="11">
        <v>574</v>
      </c>
      <c r="G73" s="12">
        <f t="shared" si="10"/>
        <v>0.36992840095465396</v>
      </c>
      <c r="H73" s="11">
        <v>581.85</v>
      </c>
      <c r="I73" s="12">
        <f t="shared" si="11"/>
        <v>0.38866348448687349</v>
      </c>
      <c r="J73" s="12">
        <f t="shared" si="12"/>
        <v>1.367595818815337E-2</v>
      </c>
      <c r="K73" s="13">
        <v>104991372</v>
      </c>
      <c r="L73" s="14">
        <f t="shared" si="13"/>
        <v>4399.1384867999996</v>
      </c>
      <c r="M73" s="14">
        <f t="shared" si="14"/>
        <v>6108.9229798200004</v>
      </c>
    </row>
    <row r="74" spans="1:13" x14ac:dyDescent="0.3">
      <c r="A74" s="9">
        <v>69</v>
      </c>
      <c r="B74" s="9" t="s">
        <v>101</v>
      </c>
      <c r="C74" s="9" t="s">
        <v>33</v>
      </c>
      <c r="D74" s="10">
        <v>46211</v>
      </c>
      <c r="E74" s="11">
        <v>170</v>
      </c>
      <c r="F74" s="11">
        <v>186</v>
      </c>
      <c r="G74" s="12">
        <f t="shared" si="10"/>
        <v>9.4117647058823639E-2</v>
      </c>
      <c r="H74" s="11">
        <v>207</v>
      </c>
      <c r="I74" s="12">
        <f t="shared" si="11"/>
        <v>0.2176470588235293</v>
      </c>
      <c r="J74" s="12">
        <f t="shared" si="12"/>
        <v>0.11290322580645151</v>
      </c>
      <c r="K74" s="13">
        <v>122365164</v>
      </c>
      <c r="L74" s="14">
        <f t="shared" si="13"/>
        <v>2080.2077880000002</v>
      </c>
      <c r="M74" s="14">
        <f t="shared" si="14"/>
        <v>2532.9588948000001</v>
      </c>
    </row>
    <row r="75" spans="1:13" x14ac:dyDescent="0.3">
      <c r="A75" s="9">
        <v>70</v>
      </c>
      <c r="B75" s="9" t="s">
        <v>102</v>
      </c>
      <c r="C75" s="9" t="s">
        <v>33</v>
      </c>
      <c r="D75" s="10">
        <v>46209</v>
      </c>
      <c r="E75" s="11">
        <v>136</v>
      </c>
      <c r="F75" s="11">
        <v>130</v>
      </c>
      <c r="G75" s="12">
        <f t="shared" si="10"/>
        <v>-4.4117647058823484E-2</v>
      </c>
      <c r="H75" s="11">
        <v>27.34</v>
      </c>
      <c r="I75" s="12">
        <f t="shared" si="11"/>
        <v>-0.7989705882352941</v>
      </c>
      <c r="J75" s="12">
        <f t="shared" si="12"/>
        <v>-0.78969230769230769</v>
      </c>
      <c r="K75" s="13">
        <v>44142190</v>
      </c>
      <c r="L75" s="14">
        <f t="shared" si="13"/>
        <v>600.33378400000004</v>
      </c>
      <c r="M75" s="14">
        <f t="shared" si="14"/>
        <v>120.68474746</v>
      </c>
    </row>
    <row r="76" spans="1:13" x14ac:dyDescent="0.3">
      <c r="A76" s="9">
        <v>71</v>
      </c>
      <c r="B76" s="9" t="s">
        <v>103</v>
      </c>
      <c r="C76" s="9" t="s">
        <v>33</v>
      </c>
      <c r="D76" s="10">
        <v>46205</v>
      </c>
      <c r="E76" s="11">
        <v>113</v>
      </c>
      <c r="F76" s="11">
        <v>113</v>
      </c>
      <c r="G76" s="12">
        <f t="shared" si="10"/>
        <v>0</v>
      </c>
      <c r="H76" s="11">
        <v>88.48</v>
      </c>
      <c r="I76" s="12">
        <f t="shared" si="11"/>
        <v>-0.21699115044247785</v>
      </c>
      <c r="J76" s="12">
        <f t="shared" si="12"/>
        <v>-0.21699115044247785</v>
      </c>
      <c r="K76" s="13">
        <v>51603472</v>
      </c>
      <c r="L76" s="14">
        <f t="shared" si="13"/>
        <v>583.11923360000003</v>
      </c>
      <c r="M76" s="14">
        <f t="shared" si="14"/>
        <v>456.58752025600006</v>
      </c>
    </row>
    <row r="77" spans="1:13" x14ac:dyDescent="0.3">
      <c r="A77" s="9">
        <v>72</v>
      </c>
      <c r="B77" s="9" t="s">
        <v>104</v>
      </c>
      <c r="C77" s="9" t="s">
        <v>33</v>
      </c>
      <c r="D77" s="10">
        <v>46204</v>
      </c>
      <c r="E77" s="11">
        <v>138</v>
      </c>
      <c r="F77" s="11">
        <v>188.9</v>
      </c>
      <c r="G77" s="12">
        <f t="shared" si="10"/>
        <v>0.36884057971014506</v>
      </c>
      <c r="H77" s="11">
        <v>393.2</v>
      </c>
      <c r="I77" s="12">
        <f t="shared" si="11"/>
        <v>1.8492753623188407</v>
      </c>
      <c r="J77" s="12">
        <f t="shared" si="12"/>
        <v>1.0815246161990468</v>
      </c>
      <c r="K77" s="13">
        <v>45810000</v>
      </c>
      <c r="L77" s="14">
        <f t="shared" si="13"/>
        <v>632.178</v>
      </c>
      <c r="M77" s="14">
        <f t="shared" si="14"/>
        <v>1801.2492</v>
      </c>
    </row>
    <row r="78" spans="1:13" x14ac:dyDescent="0.3">
      <c r="A78" s="9">
        <v>73</v>
      </c>
      <c r="B78" s="9" t="s">
        <v>105</v>
      </c>
      <c r="C78" s="9" t="s">
        <v>33</v>
      </c>
      <c r="D78" s="10">
        <v>46204</v>
      </c>
      <c r="E78" s="11">
        <v>808</v>
      </c>
      <c r="F78" s="11">
        <v>690</v>
      </c>
      <c r="G78" s="12">
        <f t="shared" si="10"/>
        <v>-0.14603960396039606</v>
      </c>
      <c r="H78" s="11">
        <v>97.8</v>
      </c>
      <c r="I78" s="12">
        <f t="shared" si="11"/>
        <v>-0.87896039603960396</v>
      </c>
      <c r="J78" s="12">
        <f t="shared" si="12"/>
        <v>-0.85826086956521741</v>
      </c>
      <c r="K78" s="13">
        <v>72394543</v>
      </c>
      <c r="L78" s="14">
        <f t="shared" si="13"/>
        <v>5849.4790744000002</v>
      </c>
      <c r="M78" s="14">
        <f t="shared" si="14"/>
        <v>708.01863054</v>
      </c>
    </row>
    <row r="79" spans="1:13" x14ac:dyDescent="0.3">
      <c r="A79" s="9">
        <v>74</v>
      </c>
      <c r="B79" s="9" t="s">
        <v>106</v>
      </c>
      <c r="C79" s="9" t="s">
        <v>33</v>
      </c>
      <c r="D79" s="10">
        <v>46202</v>
      </c>
      <c r="E79" s="11">
        <v>152</v>
      </c>
      <c r="F79" s="11">
        <v>136.19999999999999</v>
      </c>
      <c r="G79" s="12">
        <f t="shared" si="10"/>
        <v>-0.10394736842105268</v>
      </c>
      <c r="H79" s="11">
        <v>67.180000000000007</v>
      </c>
      <c r="I79" s="12">
        <f t="shared" si="11"/>
        <v>-0.55802631578947359</v>
      </c>
      <c r="J79" s="12">
        <f t="shared" si="12"/>
        <v>-0.50675477239353883</v>
      </c>
      <c r="K79" s="13">
        <v>294478906</v>
      </c>
      <c r="L79" s="14">
        <f t="shared" si="13"/>
        <v>4476.0793712000004</v>
      </c>
      <c r="M79" s="14">
        <f t="shared" si="14"/>
        <v>1978.3092905080002</v>
      </c>
    </row>
    <row r="80" spans="1:13" x14ac:dyDescent="0.3">
      <c r="A80" s="9">
        <v>75</v>
      </c>
      <c r="B80" s="9" t="s">
        <v>107</v>
      </c>
      <c r="C80" s="9" t="s">
        <v>33</v>
      </c>
      <c r="D80" s="10">
        <v>46185</v>
      </c>
      <c r="E80" s="11">
        <v>45</v>
      </c>
      <c r="F80" s="11">
        <v>48.25</v>
      </c>
      <c r="G80" s="12">
        <f t="shared" si="10"/>
        <v>7.2222222222222188E-2</v>
      </c>
      <c r="H80" s="11">
        <v>73.510000000000005</v>
      </c>
      <c r="I80" s="12">
        <f t="shared" si="11"/>
        <v>0.63355555555555565</v>
      </c>
      <c r="J80" s="12">
        <f t="shared" si="12"/>
        <v>0.52352331606217617</v>
      </c>
      <c r="K80" s="13">
        <v>122918109</v>
      </c>
      <c r="L80" s="14">
        <f t="shared" si="13"/>
        <v>553.13149050000004</v>
      </c>
      <c r="M80" s="14">
        <f t="shared" si="14"/>
        <v>903.57101925899997</v>
      </c>
    </row>
    <row r="81" spans="1:13" x14ac:dyDescent="0.3">
      <c r="A81" s="9">
        <v>76</v>
      </c>
      <c r="B81" s="9" t="s">
        <v>108</v>
      </c>
      <c r="C81" s="9" t="s">
        <v>33</v>
      </c>
      <c r="D81" s="10">
        <v>46183</v>
      </c>
      <c r="E81" s="11">
        <v>192</v>
      </c>
      <c r="F81" s="11">
        <v>268</v>
      </c>
      <c r="G81" s="12">
        <f t="shared" si="10"/>
        <v>0.39583333333333326</v>
      </c>
      <c r="H81" s="11">
        <v>219.96</v>
      </c>
      <c r="I81" s="12">
        <f t="shared" si="11"/>
        <v>0.14562500000000012</v>
      </c>
      <c r="J81" s="12">
        <f t="shared" si="12"/>
        <v>-0.1792537313432836</v>
      </c>
      <c r="K81" s="13">
        <v>219055489</v>
      </c>
      <c r="L81" s="14">
        <f t="shared" si="13"/>
        <v>4205.8653887999999</v>
      </c>
      <c r="M81" s="14">
        <f t="shared" si="14"/>
        <v>4818.3445360440001</v>
      </c>
    </row>
    <row r="82" spans="1:13" x14ac:dyDescent="0.3">
      <c r="A82" s="9">
        <v>77</v>
      </c>
      <c r="B82" s="9" t="s">
        <v>109</v>
      </c>
      <c r="C82" s="9" t="s">
        <v>110</v>
      </c>
      <c r="D82" s="10">
        <v>46157</v>
      </c>
      <c r="E82" s="11">
        <v>100</v>
      </c>
      <c r="F82" s="11">
        <v>103.5</v>
      </c>
      <c r="G82" s="12">
        <f t="shared" si="10"/>
        <v>3.499999999999992E-2</v>
      </c>
      <c r="H82" s="11">
        <v>105.9</v>
      </c>
      <c r="I82" s="12">
        <f t="shared" si="11"/>
        <v>5.9000000000000163E-2</v>
      </c>
      <c r="J82" s="12">
        <f t="shared" si="12"/>
        <v>2.3188405797101463E-2</v>
      </c>
      <c r="K82" s="13">
        <v>3400000000</v>
      </c>
      <c r="L82" s="14">
        <f t="shared" si="13"/>
        <v>34000</v>
      </c>
      <c r="M82" s="14">
        <f t="shared" si="14"/>
        <v>36006</v>
      </c>
    </row>
    <row r="83" spans="1:13" x14ac:dyDescent="0.3">
      <c r="A83" s="9">
        <v>78</v>
      </c>
      <c r="B83" s="9" t="s">
        <v>111</v>
      </c>
      <c r="C83" s="9" t="s">
        <v>33</v>
      </c>
      <c r="D83" s="10">
        <v>46150</v>
      </c>
      <c r="E83" s="11">
        <v>171</v>
      </c>
      <c r="F83" s="11">
        <v>190</v>
      </c>
      <c r="G83" s="12">
        <f t="shared" si="10"/>
        <v>0.11111111111111116</v>
      </c>
      <c r="H83" s="11">
        <v>346.8</v>
      </c>
      <c r="I83" s="12">
        <f t="shared" si="11"/>
        <v>1.0280701754385966</v>
      </c>
      <c r="J83" s="12">
        <f t="shared" si="12"/>
        <v>0.82526315789473692</v>
      </c>
      <c r="K83" s="13">
        <v>168483022</v>
      </c>
      <c r="L83" s="14">
        <f t="shared" si="13"/>
        <v>2881.0596762</v>
      </c>
      <c r="M83" s="14">
        <f t="shared" si="14"/>
        <v>5842.99120296</v>
      </c>
    </row>
    <row r="84" spans="1:13" x14ac:dyDescent="0.3">
      <c r="A84" s="9">
        <v>79</v>
      </c>
      <c r="B84" s="9" t="s">
        <v>112</v>
      </c>
      <c r="C84" s="9" t="s">
        <v>110</v>
      </c>
      <c r="D84" s="10">
        <v>46141</v>
      </c>
      <c r="E84" s="11">
        <v>100</v>
      </c>
      <c r="F84" s="11">
        <v>104.5</v>
      </c>
      <c r="G84" s="12">
        <f t="shared" si="10"/>
        <v>4.4999999999999929E-2</v>
      </c>
      <c r="H84" s="11">
        <v>113.31</v>
      </c>
      <c r="I84" s="12">
        <f t="shared" si="11"/>
        <v>0.1331</v>
      </c>
      <c r="J84" s="12">
        <f t="shared" si="12"/>
        <v>8.4306220095693885E-2</v>
      </c>
      <c r="K84" s="13">
        <v>610000000</v>
      </c>
      <c r="L84" s="14">
        <f t="shared" si="13"/>
        <v>6100</v>
      </c>
      <c r="M84" s="14">
        <f t="shared" si="14"/>
        <v>6911.91</v>
      </c>
    </row>
    <row r="85" spans="1:13" x14ac:dyDescent="0.3">
      <c r="A85" s="9">
        <v>80</v>
      </c>
      <c r="B85" s="9" t="s">
        <v>113</v>
      </c>
      <c r="C85" s="9" t="s">
        <v>110</v>
      </c>
      <c r="D85" s="10">
        <v>46136</v>
      </c>
      <c r="E85" s="11">
        <v>1050000</v>
      </c>
      <c r="F85" s="11">
        <v>1050000</v>
      </c>
      <c r="G85" s="12">
        <f t="shared" si="10"/>
        <v>0</v>
      </c>
      <c r="H85" s="11">
        <v>1120000</v>
      </c>
      <c r="I85" s="12">
        <f t="shared" si="11"/>
        <v>6.6666666666666652E-2</v>
      </c>
      <c r="J85" s="12">
        <f t="shared" si="12"/>
        <v>6.6666666666666652E-2</v>
      </c>
      <c r="K85" s="13">
        <v>2330</v>
      </c>
      <c r="L85" s="14">
        <f t="shared" si="13"/>
        <v>244.65</v>
      </c>
      <c r="M85" s="14">
        <f t="shared" si="14"/>
        <v>260.95999999999998</v>
      </c>
    </row>
    <row r="86" spans="1:13" x14ac:dyDescent="0.3">
      <c r="A86" s="9">
        <v>81</v>
      </c>
      <c r="B86" s="9" t="s">
        <v>114</v>
      </c>
      <c r="C86" s="9" t="s">
        <v>33</v>
      </c>
      <c r="D86" s="10">
        <v>46129</v>
      </c>
      <c r="E86" s="11">
        <v>175</v>
      </c>
      <c r="F86" s="11">
        <v>186</v>
      </c>
      <c r="G86" s="12">
        <f t="shared" si="10"/>
        <v>6.2857142857142945E-2</v>
      </c>
      <c r="H86" s="11">
        <v>161.74</v>
      </c>
      <c r="I86" s="12">
        <f t="shared" si="11"/>
        <v>-7.577142857142849E-2</v>
      </c>
      <c r="J86" s="12">
        <f t="shared" si="12"/>
        <v>-0.13043010752688167</v>
      </c>
      <c r="K86" s="13">
        <v>34245000</v>
      </c>
      <c r="L86" s="14">
        <f t="shared" si="13"/>
        <v>599.28750000000002</v>
      </c>
      <c r="M86" s="14">
        <f t="shared" si="14"/>
        <v>553.87863000000004</v>
      </c>
    </row>
    <row r="87" spans="1:13" x14ac:dyDescent="0.3">
      <c r="A87" s="9">
        <v>82</v>
      </c>
      <c r="B87" s="9" t="s">
        <v>115</v>
      </c>
      <c r="C87" s="9" t="s">
        <v>33</v>
      </c>
      <c r="D87" s="10">
        <v>46114</v>
      </c>
      <c r="E87" s="11">
        <v>212</v>
      </c>
      <c r="F87" s="11">
        <v>200</v>
      </c>
      <c r="G87" s="12">
        <f t="shared" si="10"/>
        <v>-5.6603773584905648E-2</v>
      </c>
      <c r="H87" s="11">
        <v>185.9</v>
      </c>
      <c r="I87" s="12">
        <f t="shared" si="11"/>
        <v>-0.12311320754716981</v>
      </c>
      <c r="J87" s="12">
        <f t="shared" si="12"/>
        <v>-7.0500000000000007E-2</v>
      </c>
      <c r="K87" s="13">
        <v>103551556</v>
      </c>
      <c r="L87" s="14">
        <f t="shared" si="13"/>
        <v>2195.2929872</v>
      </c>
      <c r="M87" s="14">
        <f t="shared" si="14"/>
        <v>1925.0234260400002</v>
      </c>
    </row>
    <row r="88" spans="1:13" x14ac:dyDescent="0.3">
      <c r="A88" s="9">
        <v>83</v>
      </c>
      <c r="B88" s="9" t="s">
        <v>116</v>
      </c>
      <c r="C88" s="9" t="s">
        <v>33</v>
      </c>
      <c r="D88" s="10">
        <v>46114</v>
      </c>
      <c r="E88" s="11">
        <v>395</v>
      </c>
      <c r="F88" s="11">
        <v>366</v>
      </c>
      <c r="G88" s="12">
        <f t="shared" si="10"/>
        <v>-7.3417721518987289E-2</v>
      </c>
      <c r="H88" s="11">
        <v>585.6</v>
      </c>
      <c r="I88" s="12">
        <f t="shared" si="11"/>
        <v>0.48253164556962025</v>
      </c>
      <c r="J88" s="12">
        <f t="shared" si="12"/>
        <v>0.60000000000000009</v>
      </c>
      <c r="K88" s="13">
        <v>126551877</v>
      </c>
      <c r="L88" s="14">
        <f t="shared" si="13"/>
        <v>4998.7991414999997</v>
      </c>
      <c r="M88" s="14">
        <f t="shared" si="14"/>
        <v>7410.8779171199994</v>
      </c>
    </row>
    <row r="89" spans="1:13" x14ac:dyDescent="0.3">
      <c r="A89" s="9">
        <v>84</v>
      </c>
      <c r="B89" s="9" t="s">
        <v>117</v>
      </c>
      <c r="C89" s="9" t="s">
        <v>33</v>
      </c>
      <c r="D89" s="10">
        <v>46114</v>
      </c>
      <c r="E89" s="11">
        <v>392</v>
      </c>
      <c r="F89" s="11">
        <v>400</v>
      </c>
      <c r="G89" s="12">
        <f t="shared" si="10"/>
        <v>2.0408163265306145E-2</v>
      </c>
      <c r="H89" s="11">
        <v>487.3</v>
      </c>
      <c r="I89" s="12">
        <f t="shared" si="11"/>
        <v>0.24311224489795924</v>
      </c>
      <c r="J89" s="12">
        <f t="shared" si="12"/>
        <v>0.21825000000000006</v>
      </c>
      <c r="K89" s="13">
        <v>44179231</v>
      </c>
      <c r="L89" s="14">
        <f t="shared" si="13"/>
        <v>1731.8258552</v>
      </c>
      <c r="M89" s="14">
        <f t="shared" si="14"/>
        <v>2152.8539266299999</v>
      </c>
    </row>
    <row r="90" spans="1:13" x14ac:dyDescent="0.3">
      <c r="A90" s="9">
        <v>85</v>
      </c>
      <c r="B90" s="9" t="s">
        <v>118</v>
      </c>
      <c r="C90" s="9" t="s">
        <v>33</v>
      </c>
      <c r="D90" s="10">
        <v>46111</v>
      </c>
      <c r="E90" s="11">
        <v>172</v>
      </c>
      <c r="F90" s="11">
        <v>160</v>
      </c>
      <c r="G90" s="12">
        <f t="shared" si="10"/>
        <v>-6.9767441860465129E-2</v>
      </c>
      <c r="H90" s="11">
        <v>204.64</v>
      </c>
      <c r="I90" s="12">
        <f t="shared" si="11"/>
        <v>0.18976744186046512</v>
      </c>
      <c r="J90" s="12">
        <f t="shared" si="12"/>
        <v>0.27899999999999991</v>
      </c>
      <c r="K90" s="13">
        <v>714000000</v>
      </c>
      <c r="L90" s="14">
        <f t="shared" si="13"/>
        <v>12280.8</v>
      </c>
      <c r="M90" s="14">
        <f t="shared" si="14"/>
        <v>14611.296</v>
      </c>
    </row>
    <row r="91" spans="1:13" x14ac:dyDescent="0.3">
      <c r="A91" s="9">
        <v>86</v>
      </c>
      <c r="B91" s="9" t="s">
        <v>119</v>
      </c>
      <c r="C91" s="9" t="s">
        <v>110</v>
      </c>
      <c r="D91" s="10">
        <v>46105</v>
      </c>
      <c r="E91" s="11">
        <v>100</v>
      </c>
      <c r="F91" s="11">
        <v>107</v>
      </c>
      <c r="G91" s="12">
        <f t="shared" si="10"/>
        <v>7.0000000000000062E-2</v>
      </c>
      <c r="H91" s="11">
        <v>121.49</v>
      </c>
      <c r="I91" s="12">
        <f t="shared" si="11"/>
        <v>0.21489999999999987</v>
      </c>
      <c r="J91" s="12">
        <f t="shared" si="12"/>
        <v>0.13542056074766351</v>
      </c>
      <c r="K91" s="13">
        <v>600000000</v>
      </c>
      <c r="L91" s="14">
        <f t="shared" si="13"/>
        <v>6000</v>
      </c>
      <c r="M91" s="14">
        <f t="shared" si="14"/>
        <v>7289.4</v>
      </c>
    </row>
    <row r="92" spans="1:13" x14ac:dyDescent="0.3">
      <c r="A92" s="9">
        <v>87</v>
      </c>
      <c r="B92" s="9" t="s">
        <v>120</v>
      </c>
      <c r="C92" s="9" t="s">
        <v>33</v>
      </c>
      <c r="D92" s="10">
        <v>46105</v>
      </c>
      <c r="E92" s="11">
        <v>320</v>
      </c>
      <c r="F92" s="11">
        <v>329</v>
      </c>
      <c r="G92" s="12">
        <f t="shared" si="10"/>
        <v>2.8124999999999956E-2</v>
      </c>
      <c r="H92" s="11">
        <v>465.9</v>
      </c>
      <c r="I92" s="12">
        <f t="shared" si="11"/>
        <v>0.45593749999999988</v>
      </c>
      <c r="J92" s="12">
        <f t="shared" si="12"/>
        <v>0.41610942249240113</v>
      </c>
      <c r="K92" s="13">
        <v>46518750</v>
      </c>
      <c r="L92" s="14">
        <f t="shared" si="13"/>
        <v>1488.6</v>
      </c>
      <c r="M92" s="14">
        <f t="shared" si="14"/>
        <v>2167.3085624999999</v>
      </c>
    </row>
    <row r="93" spans="1:13" x14ac:dyDescent="0.3">
      <c r="A93" s="9">
        <v>88</v>
      </c>
      <c r="B93" s="9" t="s">
        <v>121</v>
      </c>
      <c r="C93" s="9" t="s">
        <v>33</v>
      </c>
      <c r="D93" s="10">
        <v>46104</v>
      </c>
      <c r="E93" s="11">
        <v>548</v>
      </c>
      <c r="F93" s="11">
        <v>467.7</v>
      </c>
      <c r="G93" s="12">
        <f t="shared" si="10"/>
        <v>-0.14653284671532851</v>
      </c>
      <c r="H93" s="11">
        <v>252.8</v>
      </c>
      <c r="I93" s="12">
        <f t="shared" si="11"/>
        <v>-0.53868613138686128</v>
      </c>
      <c r="J93" s="12">
        <f t="shared" si="12"/>
        <v>-0.4594825742997648</v>
      </c>
      <c r="K93" s="13">
        <v>23813294</v>
      </c>
      <c r="L93" s="14">
        <f t="shared" si="13"/>
        <v>1304.9685112</v>
      </c>
      <c r="M93" s="14">
        <f t="shared" si="14"/>
        <v>602.00007231999996</v>
      </c>
    </row>
    <row r="94" spans="1:13" x14ac:dyDescent="0.3">
      <c r="A94" s="9">
        <v>89</v>
      </c>
      <c r="B94" s="9" t="s">
        <v>122</v>
      </c>
      <c r="C94" s="9" t="s">
        <v>33</v>
      </c>
      <c r="D94" s="10">
        <v>46100</v>
      </c>
      <c r="E94" s="11">
        <v>122</v>
      </c>
      <c r="F94" s="11">
        <v>122</v>
      </c>
      <c r="G94" s="12">
        <f t="shared" si="10"/>
        <v>0</v>
      </c>
      <c r="H94" s="11">
        <v>180.1</v>
      </c>
      <c r="I94" s="12">
        <f t="shared" si="11"/>
        <v>0.47622950819672116</v>
      </c>
      <c r="J94" s="12">
        <f t="shared" si="12"/>
        <v>0.47622950819672116</v>
      </c>
      <c r="K94" s="13">
        <v>83567658</v>
      </c>
      <c r="L94" s="14">
        <f t="shared" si="13"/>
        <v>1019.5254275999999</v>
      </c>
      <c r="M94" s="14">
        <f t="shared" si="14"/>
        <v>1505.0535205799999</v>
      </c>
    </row>
    <row r="95" spans="1:13" x14ac:dyDescent="0.3">
      <c r="A95" s="9">
        <v>90</v>
      </c>
      <c r="B95" s="9" t="s">
        <v>123</v>
      </c>
      <c r="C95" s="9" t="s">
        <v>33</v>
      </c>
      <c r="D95" s="10">
        <v>46092</v>
      </c>
      <c r="E95" s="11">
        <v>1352</v>
      </c>
      <c r="F95" s="11">
        <v>1535</v>
      </c>
      <c r="G95" s="12">
        <f t="shared" si="10"/>
        <v>0.13535502958579881</v>
      </c>
      <c r="H95" s="11">
        <v>3245.2</v>
      </c>
      <c r="I95" s="12">
        <f t="shared" si="11"/>
        <v>1.4002958579881657</v>
      </c>
      <c r="J95" s="12">
        <f t="shared" si="12"/>
        <v>1.1141368078175895</v>
      </c>
      <c r="K95" s="13">
        <v>44161500</v>
      </c>
      <c r="L95" s="14">
        <f t="shared" si="13"/>
        <v>5970.6347999999998</v>
      </c>
      <c r="M95" s="14">
        <f t="shared" si="14"/>
        <v>14331.28998</v>
      </c>
    </row>
    <row r="96" spans="1:13" x14ac:dyDescent="0.3">
      <c r="A96" s="9">
        <v>91</v>
      </c>
      <c r="B96" s="9" t="s">
        <v>124</v>
      </c>
      <c r="C96" s="9" t="s">
        <v>33</v>
      </c>
      <c r="D96" s="10">
        <v>46086</v>
      </c>
      <c r="E96" s="11">
        <v>227</v>
      </c>
      <c r="F96" s="11">
        <v>205</v>
      </c>
      <c r="G96" s="12">
        <f t="shared" si="10"/>
        <v>-9.6916299559471342E-2</v>
      </c>
      <c r="H96" s="11">
        <v>609.85</v>
      </c>
      <c r="I96" s="12">
        <f t="shared" si="11"/>
        <v>1.6865638766519826</v>
      </c>
      <c r="J96" s="12">
        <f t="shared" si="12"/>
        <v>1.974878048780488</v>
      </c>
      <c r="K96" s="13">
        <v>123666020</v>
      </c>
      <c r="L96" s="14">
        <f t="shared" si="13"/>
        <v>2807.2186539999998</v>
      </c>
      <c r="M96" s="14">
        <f t="shared" si="14"/>
        <v>7541.7722297</v>
      </c>
    </row>
    <row r="97" spans="1:13" x14ac:dyDescent="0.3">
      <c r="A97" s="9">
        <v>92</v>
      </c>
      <c r="B97" s="9" t="s">
        <v>125</v>
      </c>
      <c r="C97" s="9" t="s">
        <v>33</v>
      </c>
      <c r="D97" s="10">
        <v>46085</v>
      </c>
      <c r="E97" s="11">
        <v>386</v>
      </c>
      <c r="F97" s="11">
        <v>375</v>
      </c>
      <c r="G97" s="12">
        <f t="shared" si="10"/>
        <v>-2.8497409326424861E-2</v>
      </c>
      <c r="H97" s="11">
        <v>682.3</v>
      </c>
      <c r="I97" s="12">
        <f t="shared" si="11"/>
        <v>0.76761658031088076</v>
      </c>
      <c r="J97" s="12">
        <f t="shared" si="12"/>
        <v>0.81946666666666657</v>
      </c>
      <c r="K97" s="13">
        <v>31698400</v>
      </c>
      <c r="L97" s="14">
        <f t="shared" si="13"/>
        <v>1223.5582400000001</v>
      </c>
      <c r="M97" s="14">
        <f t="shared" si="14"/>
        <v>2162.7818320000001</v>
      </c>
    </row>
    <row r="98" spans="1:13" x14ac:dyDescent="0.3">
      <c r="A98" s="9">
        <v>93</v>
      </c>
      <c r="B98" s="9" t="s">
        <v>126</v>
      </c>
      <c r="C98" s="9" t="s">
        <v>33</v>
      </c>
      <c r="D98" s="10">
        <v>46083</v>
      </c>
      <c r="E98" s="11">
        <v>1053</v>
      </c>
      <c r="F98" s="11">
        <v>960</v>
      </c>
      <c r="G98" s="12">
        <f t="shared" si="10"/>
        <v>-8.8319088319088301E-2</v>
      </c>
      <c r="H98" s="11">
        <v>1276</v>
      </c>
      <c r="I98" s="12">
        <f t="shared" si="11"/>
        <v>0.2117758784425452</v>
      </c>
      <c r="J98" s="12">
        <f t="shared" si="12"/>
        <v>0.32916666666666661</v>
      </c>
      <c r="K98" s="13">
        <v>117013458</v>
      </c>
      <c r="L98" s="14">
        <f t="shared" si="13"/>
        <v>12321.5171274</v>
      </c>
      <c r="M98" s="14">
        <f t="shared" si="14"/>
        <v>14930.917240799999</v>
      </c>
    </row>
    <row r="99" spans="1:13" x14ac:dyDescent="0.3">
      <c r="A99" s="9">
        <v>94</v>
      </c>
      <c r="B99" s="9" t="s">
        <v>127</v>
      </c>
      <c r="C99" s="9" t="s">
        <v>33</v>
      </c>
      <c r="D99" s="10">
        <v>46083</v>
      </c>
      <c r="E99" s="11">
        <v>104</v>
      </c>
      <c r="F99" s="11">
        <v>68</v>
      </c>
      <c r="G99" s="12">
        <f t="shared" si="10"/>
        <v>-0.34615384615384615</v>
      </c>
      <c r="H99" s="11">
        <v>36.729999999999997</v>
      </c>
      <c r="I99" s="12">
        <f t="shared" si="11"/>
        <v>-0.64682692307692313</v>
      </c>
      <c r="J99" s="12">
        <f t="shared" si="12"/>
        <v>-0.45985294117647069</v>
      </c>
      <c r="K99" s="13">
        <v>39975000</v>
      </c>
      <c r="L99" s="14">
        <f t="shared" si="13"/>
        <v>415.74</v>
      </c>
      <c r="M99" s="14">
        <f t="shared" si="14"/>
        <v>146.82817499999999</v>
      </c>
    </row>
    <row r="100" spans="1:13" x14ac:dyDescent="0.3">
      <c r="A100" s="9">
        <v>95</v>
      </c>
      <c r="B100" s="9" t="s">
        <v>128</v>
      </c>
      <c r="C100" s="9" t="s">
        <v>33</v>
      </c>
      <c r="D100" s="10">
        <v>46080</v>
      </c>
      <c r="E100" s="11">
        <v>79</v>
      </c>
      <c r="F100" s="11">
        <v>83</v>
      </c>
      <c r="G100" s="12">
        <f t="shared" si="10"/>
        <v>5.0632911392405111E-2</v>
      </c>
      <c r="H100" s="11">
        <v>101.65</v>
      </c>
      <c r="I100" s="12">
        <f t="shared" si="11"/>
        <v>0.28670886075949364</v>
      </c>
      <c r="J100" s="12">
        <f t="shared" si="12"/>
        <v>0.22469879518072289</v>
      </c>
      <c r="K100" s="13">
        <v>72786884</v>
      </c>
      <c r="L100" s="14">
        <f t="shared" si="13"/>
        <v>575.01638360000004</v>
      </c>
      <c r="M100" s="14">
        <f t="shared" si="14"/>
        <v>739.87867586000004</v>
      </c>
    </row>
    <row r="101" spans="1:13" x14ac:dyDescent="0.3">
      <c r="A101" s="9">
        <v>96</v>
      </c>
      <c r="B101" s="9" t="s">
        <v>129</v>
      </c>
      <c r="C101" s="9" t="s">
        <v>33</v>
      </c>
      <c r="D101" s="10">
        <v>46069</v>
      </c>
      <c r="E101" s="11">
        <v>900</v>
      </c>
      <c r="F101" s="11">
        <v>876</v>
      </c>
      <c r="G101" s="12">
        <f t="shared" si="10"/>
        <v>-2.6666666666666616E-2</v>
      </c>
      <c r="H101" s="11">
        <v>735.75</v>
      </c>
      <c r="I101" s="12">
        <f t="shared" si="11"/>
        <v>-0.1825</v>
      </c>
      <c r="J101" s="12">
        <f t="shared" si="12"/>
        <v>-0.1601027397260274</v>
      </c>
      <c r="K101" s="13">
        <v>171965112</v>
      </c>
      <c r="L101" s="14">
        <f t="shared" si="13"/>
        <v>15476.86008</v>
      </c>
      <c r="M101" s="14">
        <f t="shared" si="14"/>
        <v>12652.333115400001</v>
      </c>
    </row>
    <row r="102" spans="1:13" x14ac:dyDescent="0.3">
      <c r="A102" s="9">
        <v>97</v>
      </c>
      <c r="B102" s="9" t="s">
        <v>130</v>
      </c>
      <c r="C102" s="9" t="s">
        <v>33</v>
      </c>
      <c r="D102" s="10">
        <v>46069</v>
      </c>
      <c r="E102" s="11">
        <v>129</v>
      </c>
      <c r="F102" s="11">
        <v>129</v>
      </c>
      <c r="G102" s="12">
        <f t="shared" ref="G102:G105" si="15">IFERROR(F102/E102-1,"")</f>
        <v>0</v>
      </c>
      <c r="H102" s="11">
        <v>153.28</v>
      </c>
      <c r="I102" s="12">
        <f t="shared" ref="I102:I105" si="16">IFERROR(H102/E102-1,"")</f>
        <v>0.18821705426356594</v>
      </c>
      <c r="J102" s="12">
        <f t="shared" si="12"/>
        <v>0.18821705426356594</v>
      </c>
      <c r="K102" s="13">
        <v>246784266</v>
      </c>
      <c r="L102" s="14">
        <f t="shared" ref="L102:L105" si="17">K102*E102/10^7</f>
        <v>3183.5170314000002</v>
      </c>
      <c r="M102" s="14">
        <f t="shared" si="14"/>
        <v>3782.7092292480002</v>
      </c>
    </row>
    <row r="103" spans="1:13" x14ac:dyDescent="0.3">
      <c r="A103" s="9">
        <v>98</v>
      </c>
      <c r="B103" s="9" t="s">
        <v>131</v>
      </c>
      <c r="C103" s="9" t="s">
        <v>33</v>
      </c>
      <c r="D103" s="10">
        <v>46050</v>
      </c>
      <c r="E103" s="11">
        <v>124</v>
      </c>
      <c r="F103" s="11">
        <v>112.6</v>
      </c>
      <c r="G103" s="12">
        <f t="shared" si="15"/>
        <v>-9.1935483870967838E-2</v>
      </c>
      <c r="H103" s="11">
        <v>289.35000000000002</v>
      </c>
      <c r="I103" s="12">
        <f t="shared" si="16"/>
        <v>1.3334677419354839</v>
      </c>
      <c r="J103" s="12">
        <f t="shared" si="12"/>
        <v>1.5697158081705154</v>
      </c>
      <c r="K103" s="13">
        <v>578133245</v>
      </c>
      <c r="L103" s="14">
        <f t="shared" si="17"/>
        <v>7168.8522380000004</v>
      </c>
      <c r="M103" s="14">
        <f t="shared" si="14"/>
        <v>16728.285444075002</v>
      </c>
    </row>
    <row r="104" spans="1:13" x14ac:dyDescent="0.3">
      <c r="A104" s="9">
        <v>99</v>
      </c>
      <c r="B104" s="9" t="s">
        <v>132</v>
      </c>
      <c r="C104" s="9" t="s">
        <v>33</v>
      </c>
      <c r="D104" s="10">
        <v>46043</v>
      </c>
      <c r="E104" s="11">
        <v>361</v>
      </c>
      <c r="F104" s="11">
        <v>317</v>
      </c>
      <c r="G104" s="12">
        <f t="shared" si="15"/>
        <v>-0.12188365650969524</v>
      </c>
      <c r="H104" s="11">
        <v>569.75</v>
      </c>
      <c r="I104" s="12">
        <f t="shared" si="16"/>
        <v>0.57825484764542945</v>
      </c>
      <c r="J104" s="12">
        <f t="shared" si="12"/>
        <v>0.79731861198738163</v>
      </c>
      <c r="K104" s="13">
        <v>216338944</v>
      </c>
      <c r="L104" s="14">
        <f t="shared" si="17"/>
        <v>7809.8358784000002</v>
      </c>
      <c r="M104" s="14">
        <f t="shared" si="14"/>
        <v>12325.9113344</v>
      </c>
    </row>
    <row r="105" spans="1:13" x14ac:dyDescent="0.3">
      <c r="A105" s="9">
        <v>100</v>
      </c>
      <c r="B105" s="9" t="s">
        <v>133</v>
      </c>
      <c r="C105" s="9" t="s">
        <v>33</v>
      </c>
      <c r="D105" s="10">
        <v>46041</v>
      </c>
      <c r="E105" s="11">
        <v>23</v>
      </c>
      <c r="F105" s="11">
        <v>45</v>
      </c>
      <c r="G105" s="12">
        <f t="shared" si="15"/>
        <v>0.95652173913043481</v>
      </c>
      <c r="H105" s="11">
        <v>31.79</v>
      </c>
      <c r="I105" s="12">
        <f t="shared" si="16"/>
        <v>0.38217391304347825</v>
      </c>
      <c r="J105" s="12">
        <f t="shared" si="12"/>
        <v>-0.29355555555555557</v>
      </c>
      <c r="K105" s="13">
        <v>4657000000</v>
      </c>
      <c r="L105" s="14">
        <f t="shared" si="17"/>
        <v>10711.1</v>
      </c>
      <c r="M105" s="14">
        <f t="shared" si="14"/>
        <v>14804.602999999999</v>
      </c>
    </row>
  </sheetData>
  <autoFilter ref="A5:M105" xr:uid="{00000000-0009-0000-0000-000001000000}"/>
  <conditionalFormatting sqref="G6:G105">
    <cfRule type="cellIs" dxfId="3" priority="2" operator="greaterThan">
      <formula>0</formula>
    </cfRule>
    <cfRule type="cellIs" dxfId="2" priority="3" operator="lessThan">
      <formula>0</formula>
    </cfRule>
  </conditionalFormatting>
  <conditionalFormatting sqref="I6:J105">
    <cfRule type="cellIs" dxfId="1" priority="4" operator="greaterThan">
      <formula>0</formula>
    </cfRule>
    <cfRule type="cellIs" dxfId="0" priority="5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IPOs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IPO Performance Tracker</dc:title>
  <dc:subject/>
  <dc:creator>Copernicus Research</dc:creator>
  <dc:description/>
  <cp:lastModifiedBy>Copernicus Research</cp:lastModifiedBy>
  <cp:revision>0</cp:revision>
  <dcterms:created xsi:type="dcterms:W3CDTF">2026-10-18T18:27:41Z</dcterms:created>
  <dcterms:modified xsi:type="dcterms:W3CDTF">2026-10-19T16:59:23Z</dcterms:modified>
  <dc:language>en-US</dc:language>
</cp:coreProperties>
</file>